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240" windowHeight="11820" activeTab="0"/>
  </bookViews>
  <sheets>
    <sheet name="2016年特岗教师报名通过表" sheetId="1" r:id="rId1"/>
  </sheets>
  <definedNames>
    <definedName name="_xlnm.Print_Titles" localSheetId="0">'2016年特岗教师报名通过表'!$3:$3</definedName>
  </definedNames>
  <calcPr fullCalcOnLoad="1"/>
</workbook>
</file>

<file path=xl/sharedStrings.xml><?xml version="1.0" encoding="utf-8"?>
<sst xmlns="http://schemas.openxmlformats.org/spreadsheetml/2006/main" count="21" uniqueCount="21">
  <si>
    <t>编号</t>
  </si>
  <si>
    <t>姓名</t>
  </si>
  <si>
    <t>性别</t>
  </si>
  <si>
    <t>民族</t>
  </si>
  <si>
    <t>籍贯</t>
  </si>
  <si>
    <t>出生年月</t>
  </si>
  <si>
    <t>政治面貌</t>
  </si>
  <si>
    <t>毕业学校</t>
  </si>
  <si>
    <t>专业</t>
  </si>
  <si>
    <t>学历学位</t>
  </si>
  <si>
    <t>联系电话</t>
  </si>
  <si>
    <t>工作时间</t>
  </si>
  <si>
    <t>毕业时间</t>
  </si>
  <si>
    <t>是否师范类</t>
  </si>
  <si>
    <t>教师资格种类</t>
  </si>
  <si>
    <t>教师资格证号</t>
  </si>
  <si>
    <t>毕业证号</t>
  </si>
  <si>
    <t>任教学段</t>
  </si>
  <si>
    <t>任教科目</t>
  </si>
  <si>
    <t>金秀瑶族自治县2016年特岗教师面试名单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</si>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</sst>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workbookViewId="0" topLeftCell="A10">
      <selection activeCell="E1" sqref="E1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2.421875" style="0" customWidth="1"/>
    <col min="4" max="4" width="5.00390625" style="0" customWidth="1"/>
    <col min="5" max="5" width="8.57421875" style="0" customWidth="1"/>
    <col min="6" max="6" width="11.00390625" style="0" customWidth="1"/>
    <col min="7" max="7" width="4.8515625" style="0" customWidth="1"/>
    <col min="8" max="8" width="18.421875" style="0" customWidth="1"/>
    <col min="9" max="9" width="10.00390625" style="0" customWidth="1"/>
    <col min="10" max="10" width="5.00390625" style="0" customWidth="1"/>
    <col min="11" max="11" width="11.57421875" style="0" customWidth="1"/>
    <col min="12" max="12" width="6.00390625" style="0" customWidth="1"/>
    <col min="13" max="13" width="5.00390625" style="0" customWidth="1"/>
    <col min="14" max="14" width="4.421875" style="0" customWidth="1"/>
    <col min="15" max="15" width="10.00390625" style="0" customWidth="1"/>
    <col min="16" max="17" width="6.8515625" style="0" customWidth="1"/>
    <col min="18" max="18" width="5.7109375" style="0" customWidth="1"/>
    <col min="19" max="19" width="5.8515625" style="0" customWidth="1"/>
  </cols>
  <sheetData>
    <row r="1" spans="1:2" ht="24" customHeight="1">
      <c r="A1" s="6" t="s">
        <v>20</v>
      </c>
      <c r="B1" s="5"/>
    </row>
    <row r="2" spans="1:19" ht="47.25" customHeight="1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3" customFormat="1" ht="40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ht="39.75" customHeight="1">
      <c r="A4" s="1" t="str">
        <f>"1"</f>
        <v>1</v>
      </c>
      <c r="B4" s="1" t="str">
        <f>"梁欢"</f>
        <v>梁欢</v>
      </c>
      <c r="C4" s="1" t="str">
        <f>"男        "</f>
        <v>男        </v>
      </c>
      <c r="D4" s="1" t="str">
        <f>"壮族"</f>
        <v>壮族</v>
      </c>
      <c r="E4" s="1" t="str">
        <f>"来宾金秀"</f>
        <v>来宾金秀</v>
      </c>
      <c r="F4" s="1" t="str">
        <f>"1995年05月"</f>
        <v>1995年05月</v>
      </c>
      <c r="G4" s="1" t="str">
        <f>"共青团员"</f>
        <v>共青团员</v>
      </c>
      <c r="H4" s="1" t="str">
        <f>"广西师范大学漓江学院汉语言文学"</f>
        <v>广西师范大学漓江学院汉语言文学</v>
      </c>
      <c r="I4" s="1" t="str">
        <f>"汉语言文学"</f>
        <v>汉语言文学</v>
      </c>
      <c r="J4" s="1" t="str">
        <f>"本科学士"</f>
        <v>本科学士</v>
      </c>
      <c r="K4" s="1" t="str">
        <f>"18378336023"</f>
        <v>18378336023</v>
      </c>
      <c r="L4" s="1">
        <f>""</f>
      </c>
      <c r="M4" s="1" t="str">
        <f>"2016.07.01"</f>
        <v>2016.07.01</v>
      </c>
      <c r="N4" s="1" t="str">
        <f aca="true" t="shared" si="0" ref="N4:N9">"是"</f>
        <v>是</v>
      </c>
      <c r="O4" s="1" t="str">
        <f>"0:暂未取得"</f>
        <v>0:暂未取得</v>
      </c>
      <c r="P4" s="1" t="str">
        <f>"无"</f>
        <v>无</v>
      </c>
      <c r="Q4" s="1" t="str">
        <f>"无"</f>
        <v>无</v>
      </c>
      <c r="R4" s="1" t="str">
        <f>"小学"</f>
        <v>小学</v>
      </c>
      <c r="S4" s="1" t="str">
        <f>"102:语文"</f>
        <v>102:语文</v>
      </c>
    </row>
    <row r="5" spans="1:19" ht="39.75" customHeight="1">
      <c r="A5" s="1" t="str">
        <f>"2"</f>
        <v>2</v>
      </c>
      <c r="B5" s="1" t="str">
        <f>"盘健妮"</f>
        <v>盘健妮</v>
      </c>
      <c r="C5" s="1" t="str">
        <f>"女        "</f>
        <v>女        </v>
      </c>
      <c r="D5" s="1" t="str">
        <f>"瑶族"</f>
        <v>瑶族</v>
      </c>
      <c r="E5" s="1" t="str">
        <f>"广西来宾市金秀县"</f>
        <v>广西来宾市金秀县</v>
      </c>
      <c r="F5" s="1" t="str">
        <f>"1994年11月"</f>
        <v>1994年11月</v>
      </c>
      <c r="G5" s="1" t="str">
        <f>"共青团员"</f>
        <v>共青团员</v>
      </c>
      <c r="H5" s="1" t="str">
        <f>"广西师范学院小学教育"</f>
        <v>广西师范学院小学教育</v>
      </c>
      <c r="I5" s="1" t="str">
        <f>"小学教育"</f>
        <v>小学教育</v>
      </c>
      <c r="J5" s="1" t="str">
        <f>"本科学士"</f>
        <v>本科学士</v>
      </c>
      <c r="K5" s="1" t="str">
        <f>"18376706625"</f>
        <v>18376706625</v>
      </c>
      <c r="L5" s="1">
        <f>""</f>
      </c>
      <c r="M5" s="1" t="str">
        <f>"2016.07.01"</f>
        <v>2016.07.01</v>
      </c>
      <c r="N5" s="1" t="str">
        <f t="shared" si="0"/>
        <v>是</v>
      </c>
      <c r="O5" s="1" t="str">
        <f>"2:小学"</f>
        <v>2:小学</v>
      </c>
      <c r="P5" s="1" t="str">
        <f>"暂无"</f>
        <v>暂无</v>
      </c>
      <c r="Q5" s="1" t="str">
        <f>"暂无"</f>
        <v>暂无</v>
      </c>
      <c r="R5" s="1" t="str">
        <f>"小学"</f>
        <v>小学</v>
      </c>
      <c r="S5" s="1" t="str">
        <f>"102:语文"</f>
        <v>102:语文</v>
      </c>
    </row>
    <row r="6" spans="1:19" ht="39.75" customHeight="1">
      <c r="A6" s="1" t="str">
        <f>"3"</f>
        <v>3</v>
      </c>
      <c r="B6" s="1" t="str">
        <f>"刘江"</f>
        <v>刘江</v>
      </c>
      <c r="C6" s="1" t="str">
        <f>"男        "</f>
        <v>男        </v>
      </c>
      <c r="D6" s="1" t="str">
        <f>"汉族"</f>
        <v>汉族</v>
      </c>
      <c r="E6" s="1" t="str">
        <f>"广西荔浦县"</f>
        <v>广西荔浦县</v>
      </c>
      <c r="F6" s="1" t="str">
        <f>"1991年12月"</f>
        <v>1991年12月</v>
      </c>
      <c r="G6" s="1" t="str">
        <f>"群众"</f>
        <v>群众</v>
      </c>
      <c r="H6" s="1" t="str">
        <f>"贺州学院体育教育"</f>
        <v>贺州学院体育教育</v>
      </c>
      <c r="I6" s="1" t="str">
        <f>"体育教育"</f>
        <v>体育教育</v>
      </c>
      <c r="J6" s="1" t="str">
        <f>"本科学士"</f>
        <v>本科学士</v>
      </c>
      <c r="K6" s="1" t="str">
        <f>"18278426642"</f>
        <v>18278426642</v>
      </c>
      <c r="L6" s="1" t="str">
        <f>"2015.03.01"</f>
        <v>2015.03.01</v>
      </c>
      <c r="M6" s="1" t="str">
        <f>"2015.06.01"</f>
        <v>2015.06.01</v>
      </c>
      <c r="N6" s="1" t="str">
        <f t="shared" si="0"/>
        <v>是</v>
      </c>
      <c r="O6" s="1" t="str">
        <f>"4:高级中学"</f>
        <v>4:高级中学</v>
      </c>
      <c r="P6" s="1" t="str">
        <f>"20154540041000428"</f>
        <v>20154540041000428</v>
      </c>
      <c r="Q6" s="1" t="str">
        <f>"118381201505000932"</f>
        <v>118381201505000932</v>
      </c>
      <c r="R6" s="1" t="str">
        <f>"初中"</f>
        <v>初中</v>
      </c>
      <c r="S6" s="1" t="str">
        <f>"212:体育与健康"</f>
        <v>212:体育与健康</v>
      </c>
    </row>
    <row r="7" spans="1:19" ht="39.75" customHeight="1">
      <c r="A7" s="1" t="str">
        <f>"4"</f>
        <v>4</v>
      </c>
      <c r="B7" s="1" t="str">
        <f>"陶星铭"</f>
        <v>陶星铭</v>
      </c>
      <c r="C7" s="1" t="str">
        <f>"男        "</f>
        <v>男        </v>
      </c>
      <c r="D7" s="1" t="str">
        <f>"瑶族"</f>
        <v>瑶族</v>
      </c>
      <c r="E7" s="1" t="str">
        <f>"广西省来宾市金秀瑶族"</f>
        <v>广西省来宾市金秀瑶族</v>
      </c>
      <c r="F7" s="1" t="str">
        <f>"1991年06月"</f>
        <v>1991年06月</v>
      </c>
      <c r="G7" s="1" t="str">
        <f>"共青团员"</f>
        <v>共青团员</v>
      </c>
      <c r="H7" s="1" t="str">
        <f>"广西师范大雨漓江学院音乐学"</f>
        <v>广西师范大雨漓江学院音乐学</v>
      </c>
      <c r="I7" s="1" t="str">
        <f>"音乐学"</f>
        <v>音乐学</v>
      </c>
      <c r="J7" s="1" t="str">
        <f>"本科学士"</f>
        <v>本科学士</v>
      </c>
      <c r="K7" s="1" t="str">
        <f>"18775680700"</f>
        <v>18775680700</v>
      </c>
      <c r="L7" s="1">
        <f>""</f>
      </c>
      <c r="M7" s="1" t="str">
        <f>"2016.06.01"</f>
        <v>2016.06.01</v>
      </c>
      <c r="N7" s="1" t="str">
        <f t="shared" si="0"/>
        <v>是</v>
      </c>
      <c r="O7" s="1" t="str">
        <f>"0:暂未取得"</f>
        <v>0:暂未取得</v>
      </c>
      <c r="P7" s="1" t="str">
        <f aca="true" t="shared" si="1" ref="P7:Q9">"2016届毕业生填暂无"</f>
        <v>2016届毕业生填暂无</v>
      </c>
      <c r="Q7" s="1" t="str">
        <f t="shared" si="1"/>
        <v>2016届毕业生填暂无</v>
      </c>
      <c r="R7" s="1" t="str">
        <f>"初中"</f>
        <v>初中</v>
      </c>
      <c r="S7" s="1" t="str">
        <f>"213:音乐"</f>
        <v>213:音乐</v>
      </c>
    </row>
    <row r="8" spans="1:19" ht="39.75" customHeight="1">
      <c r="A8" s="1" t="str">
        <f>"5"</f>
        <v>5</v>
      </c>
      <c r="B8" s="1" t="str">
        <f>"梁吉玲"</f>
        <v>梁吉玲</v>
      </c>
      <c r="C8" s="1" t="str">
        <f>"女        "</f>
        <v>女        </v>
      </c>
      <c r="D8" s="1" t="str">
        <f>"壮族"</f>
        <v>壮族</v>
      </c>
      <c r="E8" s="1" t="str">
        <f>"广西金秀"</f>
        <v>广西金秀</v>
      </c>
      <c r="F8" s="1" t="str">
        <f>"1995年03月"</f>
        <v>1995年03月</v>
      </c>
      <c r="G8" s="1" t="str">
        <f>"共青团员"</f>
        <v>共青团员</v>
      </c>
      <c r="H8" s="1" t="str">
        <f>"广西科技师范学院小学全科教育"</f>
        <v>广西科技师范学院小学全科教育</v>
      </c>
      <c r="I8" s="1" t="str">
        <f>"小学全科教育"</f>
        <v>小学全科教育</v>
      </c>
      <c r="J8" s="1" t="str">
        <f>"专科无学位"</f>
        <v>专科无学位</v>
      </c>
      <c r="K8" s="1" t="str">
        <f>"18878281596"</f>
        <v>18878281596</v>
      </c>
      <c r="L8" s="1" t="str">
        <f>"2016.04.01"</f>
        <v>2016.04.01</v>
      </c>
      <c r="M8" s="1" t="str">
        <f>"2016.06.01"</f>
        <v>2016.06.01</v>
      </c>
      <c r="N8" s="1" t="str">
        <f t="shared" si="0"/>
        <v>是</v>
      </c>
      <c r="O8" s="1" t="str">
        <f>"0:暂未取得"</f>
        <v>0:暂未取得</v>
      </c>
      <c r="P8" s="1" t="str">
        <f t="shared" si="1"/>
        <v>2016届毕业生填暂无</v>
      </c>
      <c r="Q8" s="1" t="str">
        <f t="shared" si="1"/>
        <v>2016届毕业生填暂无</v>
      </c>
      <c r="R8" s="1" t="str">
        <f>"小学"</f>
        <v>小学</v>
      </c>
      <c r="S8" s="1" t="str">
        <f>"103:数学"</f>
        <v>103:数学</v>
      </c>
    </row>
    <row r="9" spans="1:19" ht="39.75" customHeight="1">
      <c r="A9" s="1" t="str">
        <f>"6"</f>
        <v>6</v>
      </c>
      <c r="B9" s="1" t="str">
        <f>"覃展翔"</f>
        <v>覃展翔</v>
      </c>
      <c r="C9" s="1" t="str">
        <f>"男        "</f>
        <v>男        </v>
      </c>
      <c r="D9" s="1" t="str">
        <f>"壮族"</f>
        <v>壮族</v>
      </c>
      <c r="E9" s="1" t="str">
        <f>"广西来宾"</f>
        <v>广西来宾</v>
      </c>
      <c r="F9" s="1" t="str">
        <f>"1988年06月"</f>
        <v>1988年06月</v>
      </c>
      <c r="G9" s="1" t="str">
        <f>"中共党员"</f>
        <v>中共党员</v>
      </c>
      <c r="H9" s="1" t="str">
        <f>"广西师范学院自动化"</f>
        <v>广西师范学院自动化</v>
      </c>
      <c r="I9" s="1" t="str">
        <f>"自动化"</f>
        <v>自动化</v>
      </c>
      <c r="J9" s="1" t="str">
        <f>"本科学士"</f>
        <v>本科学士</v>
      </c>
      <c r="K9" s="1" t="str">
        <f>"18249944110"</f>
        <v>18249944110</v>
      </c>
      <c r="L9" s="1" t="str">
        <f>"2016.03.01"</f>
        <v>2016.03.01</v>
      </c>
      <c r="M9" s="1" t="str">
        <f>"2016.07.01"</f>
        <v>2016.07.01</v>
      </c>
      <c r="N9" s="1" t="str">
        <f t="shared" si="0"/>
        <v>是</v>
      </c>
      <c r="O9" s="1" t="str">
        <f>"5:中等职业学校"</f>
        <v>5:中等职业学校</v>
      </c>
      <c r="P9" s="1" t="str">
        <f t="shared" si="1"/>
        <v>2016届毕业生填暂无</v>
      </c>
      <c r="Q9" s="1" t="str">
        <f t="shared" si="1"/>
        <v>2016届毕业生填暂无</v>
      </c>
      <c r="R9" s="1" t="str">
        <f>"初中"</f>
        <v>初中</v>
      </c>
      <c r="S9" s="1" t="str">
        <f>"203:数学"</f>
        <v>203:数学</v>
      </c>
    </row>
    <row r="10" spans="1:19" ht="39.75" customHeight="1">
      <c r="A10" s="1" t="str">
        <f>"7"</f>
        <v>7</v>
      </c>
      <c r="B10" s="1" t="str">
        <f>"陈业煜"</f>
        <v>陈业煜</v>
      </c>
      <c r="C10" s="1" t="str">
        <f>"男        "</f>
        <v>男        </v>
      </c>
      <c r="D10" s="1" t="str">
        <f>"瑶族"</f>
        <v>瑶族</v>
      </c>
      <c r="E10" s="1" t="str">
        <f>"广西来宾市"</f>
        <v>广西来宾市</v>
      </c>
      <c r="F10" s="1" t="str">
        <f>"1992年03月"</f>
        <v>1992年03月</v>
      </c>
      <c r="G10" s="1" t="str">
        <f aca="true" t="shared" si="2" ref="G10:G17">"共青团员"</f>
        <v>共青团员</v>
      </c>
      <c r="H10" s="1" t="str">
        <f>"玉林师范学院运动康复与健康"</f>
        <v>玉林师范学院运动康复与健康</v>
      </c>
      <c r="I10" s="1" t="str">
        <f>"运动康复与健康"</f>
        <v>运动康复与健康</v>
      </c>
      <c r="J10" s="1" t="str">
        <f>"本科学士"</f>
        <v>本科学士</v>
      </c>
      <c r="K10" s="1" t="str">
        <f>"18775089059"</f>
        <v>18775089059</v>
      </c>
      <c r="L10" s="1" t="str">
        <f>"2015.08.01"</f>
        <v>2015.08.01</v>
      </c>
      <c r="M10" s="1" t="str">
        <f>"2016.06.01"</f>
        <v>2016.06.01</v>
      </c>
      <c r="N10" s="1" t="str">
        <f>"不是"</f>
        <v>不是</v>
      </c>
      <c r="O10" s="1" t="str">
        <f>"3:初级中学"</f>
        <v>3:初级中学</v>
      </c>
      <c r="P10" s="1" t="str">
        <f>"13310452"</f>
        <v>13310452</v>
      </c>
      <c r="Q10" s="1" t="str">
        <f>"无"</f>
        <v>无</v>
      </c>
      <c r="R10" s="1" t="str">
        <f>"小学"</f>
        <v>小学</v>
      </c>
      <c r="S10" s="1" t="str">
        <f>"106:体育"</f>
        <v>106:体育</v>
      </c>
    </row>
    <row r="11" spans="1:19" ht="39.75" customHeight="1">
      <c r="A11" s="1" t="str">
        <f>"8"</f>
        <v>8</v>
      </c>
      <c r="B11" s="1" t="str">
        <f>"赖昭杨"</f>
        <v>赖昭杨</v>
      </c>
      <c r="C11" s="1" t="str">
        <f>"男        "</f>
        <v>男        </v>
      </c>
      <c r="D11" s="1" t="str">
        <f>"汉族"</f>
        <v>汉族</v>
      </c>
      <c r="E11" s="1" t="str">
        <f>"金秀"</f>
        <v>金秀</v>
      </c>
      <c r="F11" s="1" t="str">
        <f>"1991年02月"</f>
        <v>1991年02月</v>
      </c>
      <c r="G11" s="1" t="str">
        <f t="shared" si="2"/>
        <v>共青团员</v>
      </c>
      <c r="H11" s="1" t="str">
        <f>"广西民族大学体育教育"</f>
        <v>广西民族大学体育教育</v>
      </c>
      <c r="I11" s="1" t="str">
        <f>"体育教育"</f>
        <v>体育教育</v>
      </c>
      <c r="J11" s="1" t="str">
        <f>"本科学士"</f>
        <v>本科学士</v>
      </c>
      <c r="K11" s="1" t="str">
        <f>"13788401717"</f>
        <v>13788401717</v>
      </c>
      <c r="L11" s="1">
        <f>""</f>
      </c>
      <c r="M11" s="1" t="str">
        <f>"2014.07.01"</f>
        <v>2014.07.01</v>
      </c>
      <c r="N11" s="1" t="str">
        <f>"是"</f>
        <v>是</v>
      </c>
      <c r="O11" s="1" t="str">
        <f>"4:高级中学"</f>
        <v>4:高级中学</v>
      </c>
      <c r="P11" s="1" t="str">
        <f>"20144501041001678"</f>
        <v>20144501041001678</v>
      </c>
      <c r="Q11" s="1" t="str">
        <f>"106081201405002394"</f>
        <v>106081201405002394</v>
      </c>
      <c r="R11" s="1" t="str">
        <f>"小学"</f>
        <v>小学</v>
      </c>
      <c r="S11" s="1" t="str">
        <f>"106:体育"</f>
        <v>106:体育</v>
      </c>
    </row>
    <row r="12" spans="1:19" ht="39.75" customHeight="1">
      <c r="A12" s="1" t="str">
        <f>"9"</f>
        <v>9</v>
      </c>
      <c r="B12" s="1" t="str">
        <f>"潘彩薇"</f>
        <v>潘彩薇</v>
      </c>
      <c r="C12" s="1" t="str">
        <f aca="true" t="shared" si="3" ref="C12:C20">"女        "</f>
        <v>女        </v>
      </c>
      <c r="D12" s="1" t="str">
        <f>"壮族"</f>
        <v>壮族</v>
      </c>
      <c r="E12" s="1" t="str">
        <f>"广西象州"</f>
        <v>广西象州</v>
      </c>
      <c r="F12" s="1" t="str">
        <f>"1994年01月"</f>
        <v>1994年01月</v>
      </c>
      <c r="G12" s="1" t="str">
        <f t="shared" si="2"/>
        <v>共青团员</v>
      </c>
      <c r="H12" s="1" t="str">
        <f>"广西民族大学人力资源管理"</f>
        <v>广西民族大学人力资源管理</v>
      </c>
      <c r="I12" s="1" t="str">
        <f>"人力资源管理"</f>
        <v>人力资源管理</v>
      </c>
      <c r="J12" s="1" t="str">
        <f>"本科学士"</f>
        <v>本科学士</v>
      </c>
      <c r="K12" s="1" t="str">
        <f>"15578884909"</f>
        <v>15578884909</v>
      </c>
      <c r="L12" s="1" t="str">
        <f>"2016.05.01"</f>
        <v>2016.05.01</v>
      </c>
      <c r="M12" s="1" t="str">
        <f>"2016.07.01"</f>
        <v>2016.07.01</v>
      </c>
      <c r="N12" s="1" t="str">
        <f>"不是"</f>
        <v>不是</v>
      </c>
      <c r="O12" s="1" t="str">
        <f>"0:暂未取得"</f>
        <v>0:暂未取得</v>
      </c>
      <c r="P12" s="1" t="str">
        <f aca="true" t="shared" si="4" ref="P12:Q16">"暂无"</f>
        <v>暂无</v>
      </c>
      <c r="Q12" s="1" t="str">
        <f t="shared" si="4"/>
        <v>暂无</v>
      </c>
      <c r="R12" s="1" t="str">
        <f>"初中"</f>
        <v>初中</v>
      </c>
      <c r="S12" s="1" t="str">
        <f>"202:语文"</f>
        <v>202:语文</v>
      </c>
    </row>
    <row r="13" spans="1:19" ht="39.75" customHeight="1">
      <c r="A13" s="1" t="str">
        <f>"10"</f>
        <v>10</v>
      </c>
      <c r="B13" s="1" t="str">
        <f>"韦玉琴"</f>
        <v>韦玉琴</v>
      </c>
      <c r="C13" s="1" t="str">
        <f t="shared" si="3"/>
        <v>女        </v>
      </c>
      <c r="D13" s="1" t="str">
        <f>"壮族"</f>
        <v>壮族</v>
      </c>
      <c r="E13" s="1" t="str">
        <f>"广西"</f>
        <v>广西</v>
      </c>
      <c r="F13" s="1" t="str">
        <f>"1993年12月"</f>
        <v>1993年12月</v>
      </c>
      <c r="G13" s="1" t="str">
        <f t="shared" si="2"/>
        <v>共青团员</v>
      </c>
      <c r="H13" s="1" t="str">
        <f>"广西外国语学院应用英语"</f>
        <v>广西外国语学院应用英语</v>
      </c>
      <c r="I13" s="1" t="str">
        <f>"应用英语"</f>
        <v>应用英语</v>
      </c>
      <c r="J13" s="1" t="str">
        <f>"专科无学位"</f>
        <v>专科无学位</v>
      </c>
      <c r="K13" s="1" t="str">
        <f>"18978254139"</f>
        <v>18978254139</v>
      </c>
      <c r="L13" s="1">
        <f>""</f>
      </c>
      <c r="M13" s="1" t="str">
        <f>"2016.07.01"</f>
        <v>2016.07.01</v>
      </c>
      <c r="N13" s="1" t="str">
        <f>"不是"</f>
        <v>不是</v>
      </c>
      <c r="O13" s="1" t="str">
        <f>"0:暂未取得"</f>
        <v>0:暂未取得</v>
      </c>
      <c r="P13" s="1" t="str">
        <f t="shared" si="4"/>
        <v>暂无</v>
      </c>
      <c r="Q13" s="1" t="str">
        <f t="shared" si="4"/>
        <v>暂无</v>
      </c>
      <c r="R13" s="1" t="str">
        <f aca="true" t="shared" si="5" ref="R13:R18">"小学"</f>
        <v>小学</v>
      </c>
      <c r="S13" s="1" t="str">
        <f>"102:语文"</f>
        <v>102:语文</v>
      </c>
    </row>
    <row r="14" spans="1:19" ht="39.75" customHeight="1">
      <c r="A14" s="1" t="str">
        <f>"11"</f>
        <v>11</v>
      </c>
      <c r="B14" s="1" t="str">
        <f>"梁艳华"</f>
        <v>梁艳华</v>
      </c>
      <c r="C14" s="1" t="str">
        <f t="shared" si="3"/>
        <v>女        </v>
      </c>
      <c r="D14" s="1" t="str">
        <f>"壮族"</f>
        <v>壮族</v>
      </c>
      <c r="E14" s="1" t="str">
        <f>"广西"</f>
        <v>广西</v>
      </c>
      <c r="F14" s="1" t="str">
        <f>"1991年09月"</f>
        <v>1991年09月</v>
      </c>
      <c r="G14" s="1" t="str">
        <f t="shared" si="2"/>
        <v>共青团员</v>
      </c>
      <c r="H14" s="1" t="str">
        <f>"贺州学院汉语言文学"</f>
        <v>贺州学院汉语言文学</v>
      </c>
      <c r="I14" s="1" t="str">
        <f>"汉语言文学"</f>
        <v>汉语言文学</v>
      </c>
      <c r="J14" s="1" t="str">
        <f>"本科学士"</f>
        <v>本科学士</v>
      </c>
      <c r="K14" s="1" t="str">
        <f>"18077273369"</f>
        <v>18077273369</v>
      </c>
      <c r="L14" s="1">
        <f>""</f>
      </c>
      <c r="M14" s="1" t="str">
        <f>"2016.06.01"</f>
        <v>2016.06.01</v>
      </c>
      <c r="N14" s="1" t="str">
        <f>"是"</f>
        <v>是</v>
      </c>
      <c r="O14" s="1" t="str">
        <f>"0:暂未取得"</f>
        <v>0:暂未取得</v>
      </c>
      <c r="P14" s="1" t="str">
        <f t="shared" si="4"/>
        <v>暂无</v>
      </c>
      <c r="Q14" s="1" t="str">
        <f t="shared" si="4"/>
        <v>暂无</v>
      </c>
      <c r="R14" s="1" t="str">
        <f t="shared" si="5"/>
        <v>小学</v>
      </c>
      <c r="S14" s="1" t="str">
        <f>"102:语文"</f>
        <v>102:语文</v>
      </c>
    </row>
    <row r="15" spans="1:19" ht="39.75" customHeight="1">
      <c r="A15" s="1" t="str">
        <f>"12"</f>
        <v>12</v>
      </c>
      <c r="B15" s="1" t="str">
        <f>"李芯怡"</f>
        <v>李芯怡</v>
      </c>
      <c r="C15" s="1" t="str">
        <f t="shared" si="3"/>
        <v>女        </v>
      </c>
      <c r="D15" s="1" t="str">
        <f>"瑶族"</f>
        <v>瑶族</v>
      </c>
      <c r="E15" s="1" t="str">
        <f>"广西"</f>
        <v>广西</v>
      </c>
      <c r="F15" s="1" t="str">
        <f>"1995年03月"</f>
        <v>1995年03月</v>
      </c>
      <c r="G15" s="1" t="str">
        <f t="shared" si="2"/>
        <v>共青团员</v>
      </c>
      <c r="H15" s="1" t="str">
        <f>"广西幼儿师范高等专科学校学前教育"</f>
        <v>广西幼儿师范高等专科学校学前教育</v>
      </c>
      <c r="I15" s="1" t="str">
        <f>"学前教育"</f>
        <v>学前教育</v>
      </c>
      <c r="J15" s="1" t="str">
        <f>"专科无学位"</f>
        <v>专科无学位</v>
      </c>
      <c r="K15" s="1" t="str">
        <f>"15778226808"</f>
        <v>15778226808</v>
      </c>
      <c r="L15" s="1" t="str">
        <f>"2016.03.01"</f>
        <v>2016.03.01</v>
      </c>
      <c r="M15" s="1" t="str">
        <f>"2016.06.01"</f>
        <v>2016.06.01</v>
      </c>
      <c r="N15" s="1" t="str">
        <f>"是"</f>
        <v>是</v>
      </c>
      <c r="O15" s="1" t="str">
        <f>"2:小学"</f>
        <v>2:小学</v>
      </c>
      <c r="P15" s="1" t="str">
        <f t="shared" si="4"/>
        <v>暂无</v>
      </c>
      <c r="Q15" s="1" t="str">
        <f t="shared" si="4"/>
        <v>暂无</v>
      </c>
      <c r="R15" s="1" t="str">
        <f t="shared" si="5"/>
        <v>小学</v>
      </c>
      <c r="S15" s="1" t="str">
        <f>"103:数学"</f>
        <v>103:数学</v>
      </c>
    </row>
    <row r="16" spans="1:19" ht="39.75" customHeight="1">
      <c r="A16" s="1" t="str">
        <f>"13"</f>
        <v>13</v>
      </c>
      <c r="B16" s="1" t="str">
        <f>"赵思宁"</f>
        <v>赵思宁</v>
      </c>
      <c r="C16" s="1" t="str">
        <f t="shared" si="3"/>
        <v>女        </v>
      </c>
      <c r="D16" s="1" t="str">
        <f>"瑶族"</f>
        <v>瑶族</v>
      </c>
      <c r="E16" s="1" t="str">
        <f>"广西"</f>
        <v>广西</v>
      </c>
      <c r="F16" s="1" t="str">
        <f>"1994年05月"</f>
        <v>1994年05月</v>
      </c>
      <c r="G16" s="1" t="str">
        <f t="shared" si="2"/>
        <v>共青团员</v>
      </c>
      <c r="H16" s="1" t="str">
        <f>"广西科技师范学院思想政治教育"</f>
        <v>广西科技师范学院思想政治教育</v>
      </c>
      <c r="I16" s="1" t="str">
        <f>"思想政治教育"</f>
        <v>思想政治教育</v>
      </c>
      <c r="J16" s="1" t="str">
        <f>"专科无学位"</f>
        <v>专科无学位</v>
      </c>
      <c r="K16" s="1" t="str">
        <f>"13669420813"</f>
        <v>13669420813</v>
      </c>
      <c r="L16" s="1" t="str">
        <f>"2016.03.01"</f>
        <v>2016.03.01</v>
      </c>
      <c r="M16" s="1" t="str">
        <f>"2016.07.01"</f>
        <v>2016.07.01</v>
      </c>
      <c r="N16" s="1" t="str">
        <f>"是"</f>
        <v>是</v>
      </c>
      <c r="O16" s="1" t="str">
        <f>"2:小学"</f>
        <v>2:小学</v>
      </c>
      <c r="P16" s="1" t="str">
        <f t="shared" si="4"/>
        <v>暂无</v>
      </c>
      <c r="Q16" s="1" t="str">
        <f t="shared" si="4"/>
        <v>暂无</v>
      </c>
      <c r="R16" s="1" t="str">
        <f t="shared" si="5"/>
        <v>小学</v>
      </c>
      <c r="S16" s="1" t="str">
        <f>"102:语文"</f>
        <v>102:语文</v>
      </c>
    </row>
    <row r="17" spans="1:19" ht="39.75" customHeight="1">
      <c r="A17" s="1" t="str">
        <f>"14"</f>
        <v>14</v>
      </c>
      <c r="B17" s="1" t="str">
        <f>"赵萍"</f>
        <v>赵萍</v>
      </c>
      <c r="C17" s="1" t="str">
        <f t="shared" si="3"/>
        <v>女        </v>
      </c>
      <c r="D17" s="1" t="str">
        <f>"瑶族"</f>
        <v>瑶族</v>
      </c>
      <c r="E17" s="1" t="str">
        <f>"广西金秀"</f>
        <v>广西金秀</v>
      </c>
      <c r="F17" s="1" t="str">
        <f>"1995年07月"</f>
        <v>1995年07月</v>
      </c>
      <c r="G17" s="1" t="str">
        <f t="shared" si="2"/>
        <v>共青团员</v>
      </c>
      <c r="H17" s="1" t="str">
        <f>"广西科技师范学院小学全科教育"</f>
        <v>广西科技师范学院小学全科教育</v>
      </c>
      <c r="I17" s="1" t="str">
        <f>"小学全科教育"</f>
        <v>小学全科教育</v>
      </c>
      <c r="J17" s="1" t="str">
        <f>"专科无学位"</f>
        <v>专科无学位</v>
      </c>
      <c r="K17" s="1" t="str">
        <f>"18276976603"</f>
        <v>18276976603</v>
      </c>
      <c r="L17" s="1" t="str">
        <f>"2016.04.01"</f>
        <v>2016.04.01</v>
      </c>
      <c r="M17" s="1" t="str">
        <f>"2016.07.01"</f>
        <v>2016.07.01</v>
      </c>
      <c r="N17" s="1" t="str">
        <f>"是"</f>
        <v>是</v>
      </c>
      <c r="O17" s="1" t="str">
        <f>"0:暂未取得"</f>
        <v>0:暂未取得</v>
      </c>
      <c r="P17" s="1" t="str">
        <f>"应届填暂无"</f>
        <v>应届填暂无</v>
      </c>
      <c r="Q17" s="1" t="str">
        <f>"应届填暂无"</f>
        <v>应届填暂无</v>
      </c>
      <c r="R17" s="1" t="str">
        <f t="shared" si="5"/>
        <v>小学</v>
      </c>
      <c r="S17" s="1" t="str">
        <f>"102:语文"</f>
        <v>102:语文</v>
      </c>
    </row>
    <row r="18" spans="1:19" ht="39.75" customHeight="1">
      <c r="A18" s="1" t="str">
        <f>"15"</f>
        <v>15</v>
      </c>
      <c r="B18" s="1" t="str">
        <f>"黄美桂"</f>
        <v>黄美桂</v>
      </c>
      <c r="C18" s="1" t="str">
        <f t="shared" si="3"/>
        <v>女        </v>
      </c>
      <c r="D18" s="1" t="str">
        <f>"壮族"</f>
        <v>壮族</v>
      </c>
      <c r="E18" s="1" t="str">
        <f>"广西"</f>
        <v>广西</v>
      </c>
      <c r="F18" s="1" t="str">
        <f>"1986年12月"</f>
        <v>1986年12月</v>
      </c>
      <c r="G18" s="1" t="str">
        <f>"群众"</f>
        <v>群众</v>
      </c>
      <c r="H18" s="1" t="str">
        <f>"柳州师范高等专科学校小学教育综合文科"</f>
        <v>柳州师范高等专科学校小学教育综合文科</v>
      </c>
      <c r="I18" s="1" t="str">
        <f>"小学教育综合文科"</f>
        <v>小学教育综合文科</v>
      </c>
      <c r="J18" s="1" t="str">
        <f>"专科无学位"</f>
        <v>专科无学位</v>
      </c>
      <c r="K18" s="1" t="str">
        <f>"18207723215"</f>
        <v>18207723215</v>
      </c>
      <c r="L18" s="1" t="str">
        <f>"2008.05.01"</f>
        <v>2008.05.01</v>
      </c>
      <c r="M18" s="1" t="str">
        <f>"2007.07.01"</f>
        <v>2007.07.01</v>
      </c>
      <c r="N18" s="1" t="str">
        <f>"是"</f>
        <v>是</v>
      </c>
      <c r="O18" s="1" t="str">
        <f>"2:小学"</f>
        <v>2:小学</v>
      </c>
      <c r="P18" s="1" t="str">
        <f>"20054520021001529"</f>
        <v>20054520021001529</v>
      </c>
      <c r="Q18" s="1" t="str">
        <f>"115461200706854748"</f>
        <v>115461200706854748</v>
      </c>
      <c r="R18" s="1" t="str">
        <f t="shared" si="5"/>
        <v>小学</v>
      </c>
      <c r="S18" s="1" t="str">
        <f>"102:语文"</f>
        <v>102:语文</v>
      </c>
    </row>
    <row r="19" spans="1:19" ht="39.75" customHeight="1">
      <c r="A19" s="1" t="str">
        <f>"16"</f>
        <v>16</v>
      </c>
      <c r="B19" s="1" t="str">
        <f>"姜京汐"</f>
        <v>姜京汐</v>
      </c>
      <c r="C19" s="1" t="str">
        <f t="shared" si="3"/>
        <v>女        </v>
      </c>
      <c r="D19" s="1" t="str">
        <f>"汉族"</f>
        <v>汉族</v>
      </c>
      <c r="E19" s="1" t="str">
        <f>"湖南怀化"</f>
        <v>湖南怀化</v>
      </c>
      <c r="F19" s="1" t="str">
        <f>"1988年12月"</f>
        <v>1988年12月</v>
      </c>
      <c r="G19" s="1" t="str">
        <f>"共青团员"</f>
        <v>共青团员</v>
      </c>
      <c r="H19" s="1" t="str">
        <f>"吉首大学张家界学院艺术设计"</f>
        <v>吉首大学张家界学院艺术设计</v>
      </c>
      <c r="I19" s="1" t="str">
        <f>"艺术设计"</f>
        <v>艺术设计</v>
      </c>
      <c r="J19" s="1" t="str">
        <f>"本科学士"</f>
        <v>本科学士</v>
      </c>
      <c r="K19" s="1" t="str">
        <f>"18897488259"</f>
        <v>18897488259</v>
      </c>
      <c r="L19" s="1" t="str">
        <f>"2008.07.01"</f>
        <v>2008.07.01</v>
      </c>
      <c r="M19" s="1" t="str">
        <f>"2012.06.01"</f>
        <v>2012.06.01</v>
      </c>
      <c r="N19" s="1" t="str">
        <f>"不是"</f>
        <v>不是</v>
      </c>
      <c r="O19" s="1" t="str">
        <f>"3:初级中学"</f>
        <v>3:初级中学</v>
      </c>
      <c r="P19" s="1" t="str">
        <f>"20134311832000019"</f>
        <v>20134311832000019</v>
      </c>
      <c r="Q19" s="1" t="str">
        <f>"12662120120500182"</f>
        <v>12662120120500182</v>
      </c>
      <c r="R19" s="1" t="str">
        <f>"初中"</f>
        <v>初中</v>
      </c>
      <c r="S19" s="1" t="str">
        <f>"214:美术"</f>
        <v>214:美术</v>
      </c>
    </row>
    <row r="20" spans="1:19" ht="39.75" customHeight="1">
      <c r="A20" s="1" t="str">
        <f>"17"</f>
        <v>17</v>
      </c>
      <c r="B20" s="1" t="str">
        <f>"许振兰"</f>
        <v>许振兰</v>
      </c>
      <c r="C20" s="1" t="str">
        <f t="shared" si="3"/>
        <v>女        </v>
      </c>
      <c r="D20" s="1" t="str">
        <f>"汉族"</f>
        <v>汉族</v>
      </c>
      <c r="E20" s="1" t="str">
        <f>"广西"</f>
        <v>广西</v>
      </c>
      <c r="F20" s="1" t="str">
        <f>"1992年10月"</f>
        <v>1992年10月</v>
      </c>
      <c r="G20" s="1" t="str">
        <f>"共青团员"</f>
        <v>共青团员</v>
      </c>
      <c r="H20" s="1" t="str">
        <f>"广西师范大学漓江学院舞蹈学"</f>
        <v>广西师范大学漓江学院舞蹈学</v>
      </c>
      <c r="I20" s="1" t="str">
        <f>"舞蹈学"</f>
        <v>舞蹈学</v>
      </c>
      <c r="J20" s="1" t="str">
        <f>"本科学士"</f>
        <v>本科学士</v>
      </c>
      <c r="K20" s="1" t="str">
        <f>"15678775895"</f>
        <v>15678775895</v>
      </c>
      <c r="L20" s="1" t="str">
        <f>"2016.03.01"</f>
        <v>2016.03.01</v>
      </c>
      <c r="M20" s="1" t="str">
        <f>"2016.07.01"</f>
        <v>2016.07.01</v>
      </c>
      <c r="N20" s="1" t="str">
        <f>"不是"</f>
        <v>不是</v>
      </c>
      <c r="O20" s="1" t="str">
        <f>"0:暂未取得"</f>
        <v>0:暂未取得</v>
      </c>
      <c r="P20" s="1" t="str">
        <f>"暂无"</f>
        <v>暂无</v>
      </c>
      <c r="Q20" s="1" t="str">
        <f>"暂无"</f>
        <v>暂无</v>
      </c>
      <c r="R20" s="1" t="str">
        <f>"小学"</f>
        <v>小学</v>
      </c>
      <c r="S20" s="1" t="str">
        <f>"103:数学"</f>
        <v>103:数学</v>
      </c>
    </row>
    <row r="21" spans="1:19" ht="39.75" customHeight="1">
      <c r="A21" s="1" t="str">
        <f>"18"</f>
        <v>18</v>
      </c>
      <c r="B21" s="1" t="str">
        <f>"胡炜"</f>
        <v>胡炜</v>
      </c>
      <c r="C21" s="1" t="str">
        <f>"男        "</f>
        <v>男        </v>
      </c>
      <c r="D21" s="1" t="str">
        <f>"汉族"</f>
        <v>汉族</v>
      </c>
      <c r="E21" s="1" t="str">
        <f>"广西金秀"</f>
        <v>广西金秀</v>
      </c>
      <c r="F21" s="1" t="str">
        <f>"1988年07月"</f>
        <v>1988年07月</v>
      </c>
      <c r="G21" s="1" t="str">
        <f>"共青团员"</f>
        <v>共青团员</v>
      </c>
      <c r="H21" s="1" t="str">
        <f>"贺州学院体育教育"</f>
        <v>贺州学院体育教育</v>
      </c>
      <c r="I21" s="1" t="str">
        <f>"体育教育"</f>
        <v>体育教育</v>
      </c>
      <c r="J21" s="1" t="str">
        <f>"本科学士"</f>
        <v>本科学士</v>
      </c>
      <c r="K21" s="1" t="str">
        <f>"18378430570"</f>
        <v>18378430570</v>
      </c>
      <c r="L21" s="1" t="str">
        <f>"2014.08.01"</f>
        <v>2014.08.01</v>
      </c>
      <c r="M21" s="1" t="str">
        <f>"2014.07.01"</f>
        <v>2014.07.01</v>
      </c>
      <c r="N21" s="1" t="str">
        <f>"是"</f>
        <v>是</v>
      </c>
      <c r="O21" s="1" t="str">
        <f>"4:高级中学"</f>
        <v>4:高级中学</v>
      </c>
      <c r="P21" s="1" t="str">
        <f>"20144540041000481"</f>
        <v>20144540041000481</v>
      </c>
      <c r="Q21" s="1" t="str">
        <f>"118381201405000762"</f>
        <v>118381201405000762</v>
      </c>
      <c r="R21" s="1" t="str">
        <f>"初中"</f>
        <v>初中</v>
      </c>
      <c r="S21" s="1" t="str">
        <f>"212:体育与健康"</f>
        <v>212:体育与健康</v>
      </c>
    </row>
    <row r="22" spans="1:19" ht="39.75" customHeight="1">
      <c r="A22" s="1" t="str">
        <f>"19"</f>
        <v>19</v>
      </c>
      <c r="B22" s="1" t="str">
        <f>"陆小荣"</f>
        <v>陆小荣</v>
      </c>
      <c r="C22" s="1" t="str">
        <f>"男        "</f>
        <v>男        </v>
      </c>
      <c r="D22" s="1" t="str">
        <f>"壮族"</f>
        <v>壮族</v>
      </c>
      <c r="E22" s="1" t="str">
        <f>"广西来宾"</f>
        <v>广西来宾</v>
      </c>
      <c r="F22" s="1" t="str">
        <f>"1993年05月"</f>
        <v>1993年05月</v>
      </c>
      <c r="G22" s="1" t="str">
        <f>"共青团员"</f>
        <v>共青团员</v>
      </c>
      <c r="H22" s="1" t="str">
        <f>"河池学院信息与计算科学"</f>
        <v>河池学院信息与计算科学</v>
      </c>
      <c r="I22" s="1" t="str">
        <f>"信息与计算科学"</f>
        <v>信息与计算科学</v>
      </c>
      <c r="J22" s="1" t="str">
        <f>"本科学士"</f>
        <v>本科学士</v>
      </c>
      <c r="K22" s="1" t="str">
        <f>"15507784859"</f>
        <v>15507784859</v>
      </c>
      <c r="L22" s="1">
        <f>""</f>
      </c>
      <c r="M22" s="1" t="str">
        <f>"2016.07.01"</f>
        <v>2016.07.01</v>
      </c>
      <c r="N22" s="1" t="str">
        <f>"不是"</f>
        <v>不是</v>
      </c>
      <c r="O22" s="1" t="str">
        <f>"0:暂未取得"</f>
        <v>0:暂未取得</v>
      </c>
      <c r="P22" s="1" t="str">
        <f>"暂无"</f>
        <v>暂无</v>
      </c>
      <c r="Q22" s="1" t="str">
        <f>"暂无"</f>
        <v>暂无</v>
      </c>
      <c r="R22" s="1" t="str">
        <f>"初中"</f>
        <v>初中</v>
      </c>
      <c r="S22" s="1" t="str">
        <f>"209:生物"</f>
        <v>209:生物</v>
      </c>
    </row>
  </sheetData>
  <sheetProtection/>
  <mergeCells count="2">
    <mergeCell ref="A2:S2"/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2016-07-03T14:16:07Z</cp:lastPrinted>
  <dcterms:created xsi:type="dcterms:W3CDTF">2016-06-28T03:24:43Z</dcterms:created>
  <dcterms:modified xsi:type="dcterms:W3CDTF">2016-07-03T14:16:08Z</dcterms:modified>
  <cp:category/>
  <cp:version/>
  <cp:contentType/>
  <cp:contentStatus/>
</cp:coreProperties>
</file>