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20" windowWidth="16155" windowHeight="8505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涠洲岛_2017_6_286588" localSheetId="0">Sheet4!$A$1:$S$35</definedName>
  </definedNames>
  <calcPr calcId="124519"/>
</workbook>
</file>

<file path=xl/calcChain.xml><?xml version="1.0" encoding="utf-8"?>
<calcChain xmlns="http://schemas.openxmlformats.org/spreadsheetml/2006/main">
  <c r="A2" i="4"/>
  <c r="B2"/>
  <c r="C2"/>
  <c r="D2"/>
  <c r="E2"/>
  <c r="F2"/>
  <c r="G2"/>
  <c r="I2"/>
  <c r="J2"/>
  <c r="K2"/>
  <c r="L2"/>
  <c r="M2"/>
  <c r="N2"/>
  <c r="Q2"/>
  <c r="R2"/>
  <c r="A3"/>
  <c r="B3"/>
  <c r="C3"/>
  <c r="D3"/>
  <c r="E3"/>
  <c r="F3"/>
  <c r="G3"/>
  <c r="I3"/>
  <c r="J3"/>
  <c r="K3"/>
  <c r="L3"/>
  <c r="M3"/>
  <c r="N3"/>
  <c r="Q3"/>
  <c r="R3"/>
  <c r="A4"/>
  <c r="B4"/>
  <c r="C4"/>
  <c r="D4"/>
  <c r="E4"/>
  <c r="F4"/>
  <c r="G4"/>
  <c r="I4"/>
  <c r="J4"/>
  <c r="K4"/>
  <c r="L4"/>
  <c r="M4"/>
  <c r="N4"/>
  <c r="Q4"/>
  <c r="R4"/>
  <c r="A5"/>
  <c r="B5"/>
  <c r="C5"/>
  <c r="D5"/>
  <c r="E5"/>
  <c r="F5"/>
  <c r="G5"/>
  <c r="I5"/>
  <c r="J5"/>
  <c r="K5"/>
  <c r="L5"/>
  <c r="M5"/>
  <c r="N5"/>
  <c r="Q5"/>
  <c r="R5"/>
  <c r="A6"/>
  <c r="B6"/>
  <c r="C6"/>
  <c r="D6"/>
  <c r="E6"/>
  <c r="F6"/>
  <c r="G6"/>
  <c r="I6"/>
  <c r="J6"/>
  <c r="K6"/>
  <c r="L6"/>
  <c r="M6"/>
  <c r="N6"/>
  <c r="Q6"/>
  <c r="R6"/>
  <c r="A7"/>
  <c r="B7"/>
  <c r="C7"/>
  <c r="D7"/>
  <c r="E7"/>
  <c r="F7"/>
  <c r="G7"/>
  <c r="I7"/>
  <c r="J7"/>
  <c r="K7"/>
  <c r="L7"/>
  <c r="M7"/>
  <c r="N7"/>
  <c r="Q7"/>
  <c r="R7"/>
  <c r="A8"/>
  <c r="B8"/>
  <c r="C8"/>
  <c r="D8"/>
  <c r="E8"/>
  <c r="F8"/>
  <c r="G8"/>
  <c r="I8"/>
  <c r="J8"/>
  <c r="K8"/>
  <c r="L8"/>
  <c r="M8"/>
  <c r="N8"/>
  <c r="Q8"/>
  <c r="R8"/>
  <c r="A9"/>
  <c r="B9"/>
  <c r="C9"/>
  <c r="D9"/>
  <c r="E9"/>
  <c r="F9"/>
  <c r="G9"/>
  <c r="I9"/>
  <c r="J9"/>
  <c r="K9"/>
  <c r="L9"/>
  <c r="M9"/>
  <c r="N9"/>
  <c r="Q9"/>
  <c r="R9"/>
  <c r="A10"/>
  <c r="B10"/>
  <c r="C10"/>
  <c r="D10"/>
  <c r="E10"/>
  <c r="F10"/>
  <c r="G10"/>
  <c r="I10"/>
  <c r="J10"/>
  <c r="K10"/>
  <c r="L10"/>
  <c r="M10"/>
  <c r="N10"/>
  <c r="Q10"/>
  <c r="R10"/>
  <c r="A11"/>
  <c r="B11"/>
  <c r="C11"/>
  <c r="D11"/>
  <c r="E11"/>
  <c r="F11"/>
  <c r="G11"/>
  <c r="I11"/>
  <c r="J11"/>
  <c r="K11"/>
  <c r="L11"/>
  <c r="M11"/>
  <c r="N11"/>
  <c r="Q11"/>
  <c r="R11"/>
  <c r="A12"/>
  <c r="B12"/>
  <c r="C12"/>
  <c r="D12"/>
  <c r="E12"/>
  <c r="F12"/>
  <c r="G12"/>
  <c r="I12"/>
  <c r="J12"/>
  <c r="K12"/>
  <c r="L12"/>
  <c r="M12"/>
  <c r="N12"/>
  <c r="Q12"/>
  <c r="R12"/>
  <c r="A13"/>
  <c r="B13"/>
  <c r="C13"/>
  <c r="D13"/>
  <c r="E13"/>
  <c r="F13"/>
  <c r="G13"/>
  <c r="I13"/>
  <c r="J13"/>
  <c r="K13"/>
  <c r="L13"/>
  <c r="M13"/>
  <c r="N13"/>
  <c r="Q13"/>
  <c r="R13"/>
  <c r="A14"/>
  <c r="B14"/>
  <c r="C14"/>
  <c r="D14"/>
  <c r="E14"/>
  <c r="F14"/>
  <c r="G14"/>
  <c r="I14"/>
  <c r="J14"/>
  <c r="K14"/>
  <c r="L14"/>
  <c r="M14"/>
  <c r="N14"/>
  <c r="Q14"/>
  <c r="R14"/>
  <c r="A15"/>
  <c r="B15"/>
  <c r="C15"/>
  <c r="D15"/>
  <c r="E15"/>
  <c r="F15"/>
  <c r="G15"/>
  <c r="I15"/>
  <c r="J15"/>
  <c r="K15"/>
  <c r="L15"/>
  <c r="M15"/>
  <c r="N15"/>
  <c r="Q15"/>
  <c r="R15"/>
  <c r="A16"/>
  <c r="B16"/>
  <c r="C16"/>
  <c r="D16"/>
  <c r="E16"/>
  <c r="F16"/>
  <c r="G16"/>
  <c r="I16"/>
  <c r="J16"/>
  <c r="K16"/>
  <c r="L16"/>
  <c r="M16"/>
  <c r="N16"/>
  <c r="Q16"/>
  <c r="R16"/>
  <c r="A17"/>
  <c r="B17"/>
  <c r="C17"/>
  <c r="D17"/>
  <c r="E17"/>
  <c r="F17"/>
  <c r="G17"/>
  <c r="I17"/>
  <c r="J17"/>
  <c r="K17"/>
  <c r="L17"/>
  <c r="M17"/>
  <c r="N17"/>
  <c r="Q17"/>
  <c r="R17"/>
  <c r="A18"/>
  <c r="B18"/>
  <c r="C18"/>
  <c r="D18"/>
  <c r="E18"/>
  <c r="F18"/>
  <c r="G18"/>
  <c r="I18"/>
  <c r="J18"/>
  <c r="K18"/>
  <c r="L18"/>
  <c r="M18"/>
  <c r="N18"/>
  <c r="Q18"/>
  <c r="R18"/>
  <c r="A19"/>
  <c r="B19"/>
  <c r="C19"/>
  <c r="D19"/>
  <c r="E19"/>
  <c r="F19"/>
  <c r="G19"/>
  <c r="I19"/>
  <c r="J19"/>
  <c r="K19"/>
  <c r="L19"/>
  <c r="M19"/>
  <c r="N19"/>
  <c r="Q19"/>
  <c r="R19"/>
  <c r="A20"/>
  <c r="B20"/>
  <c r="C20"/>
  <c r="D20"/>
  <c r="E20"/>
  <c r="F20"/>
  <c r="G20"/>
  <c r="I20"/>
  <c r="J20"/>
  <c r="K20"/>
  <c r="L20"/>
  <c r="M20"/>
  <c r="N20"/>
  <c r="Q20"/>
  <c r="R20"/>
  <c r="A21"/>
  <c r="B21"/>
  <c r="C21"/>
  <c r="D21"/>
  <c r="E21"/>
  <c r="F21"/>
  <c r="G21"/>
  <c r="I21"/>
  <c r="J21"/>
  <c r="K21"/>
  <c r="L21"/>
  <c r="M21"/>
  <c r="N21"/>
  <c r="Q21"/>
  <c r="R21"/>
  <c r="A22"/>
  <c r="B22"/>
  <c r="C22"/>
  <c r="D22"/>
  <c r="E22"/>
  <c r="F22"/>
  <c r="G22"/>
  <c r="I22"/>
  <c r="J22"/>
  <c r="K22"/>
  <c r="L22"/>
  <c r="M22"/>
  <c r="N22"/>
  <c r="Q22"/>
  <c r="R22"/>
  <c r="A23"/>
  <c r="B23"/>
  <c r="C23"/>
  <c r="D23"/>
  <c r="E23"/>
  <c r="F23"/>
  <c r="G23"/>
  <c r="I23"/>
  <c r="J23"/>
  <c r="K23"/>
  <c r="L23"/>
  <c r="M23"/>
  <c r="N23"/>
  <c r="Q23"/>
  <c r="R23"/>
  <c r="A24"/>
  <c r="B24"/>
  <c r="C24"/>
  <c r="D24"/>
  <c r="E24"/>
  <c r="F24"/>
  <c r="G24"/>
  <c r="I24"/>
  <c r="J24"/>
  <c r="K24"/>
  <c r="L24"/>
  <c r="M24"/>
  <c r="N24"/>
  <c r="Q24"/>
  <c r="R24"/>
  <c r="A25"/>
  <c r="B25"/>
  <c r="C25"/>
  <c r="D25"/>
  <c r="E25"/>
  <c r="F25"/>
  <c r="G25"/>
  <c r="I25"/>
  <c r="J25"/>
  <c r="K25"/>
  <c r="L25"/>
  <c r="M25"/>
  <c r="N25"/>
  <c r="Q25"/>
  <c r="R25"/>
  <c r="A26"/>
  <c r="B26"/>
  <c r="C26"/>
  <c r="D26"/>
  <c r="E26"/>
  <c r="F26"/>
  <c r="G26"/>
  <c r="I26"/>
  <c r="J26"/>
  <c r="K26"/>
  <c r="L26"/>
  <c r="M26"/>
  <c r="N26"/>
  <c r="Q26"/>
  <c r="R26"/>
  <c r="A27"/>
  <c r="B27"/>
  <c r="C27"/>
  <c r="D27"/>
  <c r="E27"/>
  <c r="F27"/>
  <c r="G27"/>
  <c r="I27"/>
  <c r="J27"/>
  <c r="K27"/>
  <c r="L27"/>
  <c r="M27"/>
  <c r="N27"/>
  <c r="Q27"/>
  <c r="R27"/>
  <c r="A28"/>
  <c r="B28"/>
  <c r="C28"/>
  <c r="D28"/>
  <c r="E28"/>
  <c r="F28"/>
  <c r="G28"/>
  <c r="I28"/>
  <c r="J28"/>
  <c r="K28"/>
  <c r="L28"/>
  <c r="M28"/>
  <c r="N28"/>
  <c r="Q28"/>
  <c r="R28"/>
  <c r="A29"/>
  <c r="B29"/>
  <c r="C29"/>
  <c r="D29"/>
  <c r="E29"/>
  <c r="F29"/>
  <c r="G29"/>
  <c r="I29"/>
  <c r="J29"/>
  <c r="K29"/>
  <c r="L29"/>
  <c r="M29"/>
  <c r="N29"/>
  <c r="Q29"/>
  <c r="R29"/>
  <c r="A30"/>
  <c r="B30"/>
  <c r="C30"/>
  <c r="D30"/>
  <c r="E30"/>
  <c r="F30"/>
  <c r="G30"/>
  <c r="I30"/>
  <c r="J30"/>
  <c r="K30"/>
  <c r="L30"/>
  <c r="M30"/>
  <c r="N30"/>
  <c r="Q30"/>
  <c r="R30"/>
  <c r="A31"/>
  <c r="B31"/>
  <c r="C31"/>
  <c r="D31"/>
  <c r="E31"/>
  <c r="F31"/>
  <c r="G31"/>
  <c r="I31"/>
  <c r="J31"/>
  <c r="K31"/>
  <c r="L31"/>
  <c r="M31"/>
  <c r="N31"/>
  <c r="Q31"/>
  <c r="R31"/>
  <c r="A32"/>
  <c r="B32"/>
  <c r="C32"/>
  <c r="D32"/>
  <c r="E32"/>
  <c r="F32"/>
  <c r="G32"/>
  <c r="I32"/>
  <c r="J32"/>
  <c r="K32"/>
  <c r="L32"/>
  <c r="M32"/>
  <c r="N32"/>
  <c r="Q32"/>
  <c r="R32"/>
  <c r="A33"/>
  <c r="B33"/>
  <c r="C33"/>
  <c r="D33"/>
  <c r="E33"/>
  <c r="F33"/>
  <c r="G33"/>
  <c r="I33"/>
  <c r="J33"/>
  <c r="K33"/>
  <c r="L33"/>
  <c r="M33"/>
  <c r="N33"/>
  <c r="Q33"/>
  <c r="R33"/>
  <c r="A34"/>
  <c r="B34"/>
  <c r="C34"/>
  <c r="D34"/>
  <c r="E34"/>
  <c r="F34"/>
  <c r="G34"/>
  <c r="I34"/>
  <c r="J34"/>
  <c r="K34"/>
  <c r="L34"/>
  <c r="M34"/>
  <c r="N34"/>
  <c r="Q34"/>
  <c r="R34"/>
  <c r="A35"/>
  <c r="B35"/>
  <c r="C35"/>
  <c r="D35"/>
  <c r="E35"/>
  <c r="F35"/>
  <c r="G35"/>
  <c r="I35"/>
  <c r="J35"/>
  <c r="K35"/>
  <c r="L35"/>
  <c r="M35"/>
  <c r="N35"/>
  <c r="Q35"/>
  <c r="R35"/>
</calcChain>
</file>

<file path=xl/connections.xml><?xml version="1.0" encoding="utf-8"?>
<connections xmlns="http://schemas.openxmlformats.org/spreadsheetml/2006/main">
  <connection id="1" name="涠洲岛_2017-6-286588" type="6" refreshedVersion="3" background="1" saveData="1">
    <textPr codePage="936" sourceFile="C:\Users\Administrator\Desktop\涠洲岛_2017-6-286588.csv" comma="1">
      <textFields count="26"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 type="text"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<sst xmlns="http://schemas.openxmlformats.org/spreadsheetml/2006/main" count="120" uniqueCount="99">
  <si>
    <t>编号</t>
  </si>
  <si>
    <t>姓名</t>
  </si>
  <si>
    <t>性别</t>
  </si>
  <si>
    <t>民族</t>
  </si>
  <si>
    <t>籍贯</t>
  </si>
  <si>
    <t>出生年月</t>
  </si>
  <si>
    <t>政治面貌</t>
  </si>
  <si>
    <t>身份证号</t>
  </si>
  <si>
    <t>毕业学校</t>
  </si>
  <si>
    <t>专业</t>
  </si>
  <si>
    <t>学历学位</t>
  </si>
  <si>
    <t>地区名称</t>
  </si>
  <si>
    <t>毕业时间</t>
  </si>
  <si>
    <t>是否师范类</t>
  </si>
  <si>
    <t>教师资格证号</t>
  </si>
  <si>
    <t>毕业证号</t>
  </si>
  <si>
    <t>任教学段</t>
  </si>
  <si>
    <t>审批结果</t>
  </si>
  <si>
    <t>="450681199311032428"</t>
  </si>
  <si>
    <t>="无"</t>
  </si>
  <si>
    <t>="452730199502122618"</t>
  </si>
  <si>
    <t>="20164590311000051"</t>
  </si>
  <si>
    <t>="142201201506001"</t>
  </si>
  <si>
    <t>="440883199312103242"</t>
  </si>
  <si>
    <t>="132471201605596323"</t>
  </si>
  <si>
    <t>="450502199309131522"</t>
  </si>
  <si>
    <t>="20164501522000098"</t>
  </si>
  <si>
    <t>="20165103342000070"</t>
  </si>
  <si>
    <t>="106381201605003248"</t>
  </si>
  <si>
    <t>="45050219920212092X"</t>
  </si>
  <si>
    <t>="2015450042000419"</t>
  </si>
  <si>
    <t>="106041201505001186"</t>
  </si>
  <si>
    <t>="450521199006100525"</t>
  </si>
  <si>
    <t>="20154505422000059"</t>
  </si>
  <si>
    <t>="115461201506278370"</t>
  </si>
  <si>
    <t>="450722199507101144"</t>
  </si>
  <si>
    <t>="2017届毕业生填暂无"</t>
  </si>
  <si>
    <t>="450521199401026126"</t>
  </si>
  <si>
    <t>="20164501212000569"</t>
  </si>
  <si>
    <t>="142201201606001048"</t>
  </si>
  <si>
    <t>="239005198802272526"</t>
  </si>
  <si>
    <t>="20115000142011945"</t>
  </si>
  <si>
    <t>="135891201105000635"</t>
  </si>
  <si>
    <t>="452225199108032528"</t>
  </si>
  <si>
    <t>="20164503042001375"</t>
  </si>
  <si>
    <t>="106021201605001530"</t>
  </si>
  <si>
    <t>="450703199510021269"</t>
  </si>
  <si>
    <t>="暂无"</t>
  </si>
  <si>
    <t>="450502199001271721"</t>
  </si>
  <si>
    <t>="20134501052002948"</t>
  </si>
  <si>
    <t>="106031201305002450"</t>
  </si>
  <si>
    <t>="450521199203155226"</t>
  </si>
  <si>
    <t>="450521199309015221"</t>
  </si>
  <si>
    <t>="20164505132000096"</t>
  </si>
  <si>
    <t>="109191201605002877"</t>
  </si>
  <si>
    <t>="421127198908054721"</t>
  </si>
  <si>
    <t>="正在认定中"</t>
  </si>
  <si>
    <t>="105041201205002893"</t>
  </si>
  <si>
    <t>="450521199002074825"</t>
  </si>
  <si>
    <t>="20144503042001806"</t>
  </si>
  <si>
    <t>="136411201405007199"</t>
  </si>
  <si>
    <t>="450503199309010049"</t>
  </si>
  <si>
    <t>="620502198903180789"</t>
  </si>
  <si>
    <t>="20106202032002727"</t>
  </si>
  <si>
    <t>="115621201006002709"</t>
  </si>
  <si>
    <t>="450502198902111720"</t>
  </si>
  <si>
    <t>="20134590042000766"</t>
  </si>
  <si>
    <t>="106051201305000092"</t>
  </si>
  <si>
    <t>="410702198109152520"</t>
  </si>
  <si>
    <t>="20054107321000300"</t>
  </si>
  <si>
    <t>="D05911007060300001"</t>
  </si>
  <si>
    <t>="450502199407271721"</t>
  </si>
  <si>
    <t>="450803199007138027"</t>
  </si>
  <si>
    <t>="20114503022001008"</t>
  </si>
  <si>
    <t>="116711201106001490"</t>
  </si>
  <si>
    <t>="450502199410291547"</t>
  </si>
  <si>
    <t>="412726199207028002"</t>
  </si>
  <si>
    <t>="450521199211107363"</t>
  </si>
  <si>
    <t>="20164505412000249"</t>
  </si>
  <si>
    <t>="142201201506001953"</t>
  </si>
  <si>
    <t>="452701198609280943"</t>
  </si>
  <si>
    <t>="20074590021000613"</t>
  </si>
  <si>
    <t>="106051200706000243"</t>
  </si>
  <si>
    <t>="452126199206252728"</t>
  </si>
  <si>
    <t>="129121201606000991"</t>
  </si>
  <si>
    <t>="452123198008214612"</t>
  </si>
  <si>
    <t>="20054540030000849"</t>
  </si>
  <si>
    <t>="118381200506000246"</t>
  </si>
  <si>
    <t>="450502199309101729"</t>
  </si>
  <si>
    <t>="450521199403100529"</t>
  </si>
  <si>
    <t>="20164570122001123"</t>
  </si>
  <si>
    <t>="116071201606001074"</t>
  </si>
  <si>
    <t>="532626199709082115"</t>
  </si>
  <si>
    <t>="128261201706000054"</t>
  </si>
  <si>
    <t>="420921199111083022"</t>
  </si>
  <si>
    <t>="2017453005357"</t>
  </si>
  <si>
    <t>="106051201405000267"</t>
  </si>
  <si>
    <t>="450502199508241716"</t>
  </si>
  <si>
    <t>="450922199310260169"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</si>
</sst>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涠洲岛_2017-6-28658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J1" workbookViewId="0">
      <selection activeCell="S7" sqref="S7"/>
    </sheetView>
  </sheetViews>
  <sheetFormatPr defaultRowHeight="13.5"/>
  <cols>
    <col min="1" max="1" width="5.25" bestFit="1" customWidth="1"/>
    <col min="2" max="2" width="7.125" bestFit="1" customWidth="1"/>
    <col min="3" max="3" width="11.5" bestFit="1" customWidth="1"/>
    <col min="4" max="4" width="5.25" bestFit="1" customWidth="1"/>
    <col min="5" max="5" width="21.375" bestFit="1" customWidth="1"/>
    <col min="6" max="6" width="11.375" bestFit="1" customWidth="1"/>
    <col min="8" max="8" width="23.875" bestFit="1" customWidth="1"/>
    <col min="9" max="9" width="38" bestFit="1" customWidth="1"/>
    <col min="10" max="10" width="25.5" bestFit="1" customWidth="1"/>
    <col min="11" max="11" width="11" bestFit="1" customWidth="1"/>
    <col min="13" max="13" width="11.625" bestFit="1" customWidth="1"/>
    <col min="14" max="14" width="11" bestFit="1" customWidth="1"/>
    <col min="15" max="15" width="22.875" bestFit="1" customWidth="1"/>
    <col min="16" max="16" width="23.875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t="s">
        <v>17</v>
      </c>
    </row>
    <row r="2" spans="1:18">
      <c r="A2" t="str">
        <f>"1"</f>
        <v>1</v>
      </c>
      <c r="B2" t="str">
        <f>"黄恩霞"</f>
        <v>黄恩霞</v>
      </c>
      <c r="C2" t="str">
        <f>"女        "</f>
        <v xml:space="preserve">女        </v>
      </c>
      <c r="D2" t="str">
        <f>"汉族"</f>
        <v>汉族</v>
      </c>
      <c r="E2" t="str">
        <f>"广西东兴"</f>
        <v>广西东兴</v>
      </c>
      <c r="F2" t="str">
        <f>"1993年11月"</f>
        <v>1993年11月</v>
      </c>
      <c r="G2" t="str">
        <f>"共青团员"</f>
        <v>共青团员</v>
      </c>
      <c r="H2" s="1" t="s">
        <v>18</v>
      </c>
      <c r="I2" t="str">
        <f>"河池学院汉语言文学"</f>
        <v>河池学院汉语言文学</v>
      </c>
      <c r="J2" t="str">
        <f>"汉语言文学"</f>
        <v>汉语言文学</v>
      </c>
      <c r="K2" t="str">
        <f>"本科学士"</f>
        <v>本科学士</v>
      </c>
      <c r="L2" t="str">
        <f>"涠洲岛"</f>
        <v>涠洲岛</v>
      </c>
      <c r="M2" t="str">
        <f>"2017.07.01"</f>
        <v>2017.07.01</v>
      </c>
      <c r="N2" t="str">
        <f>"是"</f>
        <v>是</v>
      </c>
      <c r="O2" s="1" t="s">
        <v>19</v>
      </c>
      <c r="P2" s="1" t="s">
        <v>19</v>
      </c>
      <c r="Q2" t="str">
        <f>"小学"</f>
        <v>小学</v>
      </c>
      <c r="R2" t="str">
        <f>"通过"</f>
        <v>通过</v>
      </c>
    </row>
    <row r="3" spans="1:18">
      <c r="A3" t="str">
        <f>"2"</f>
        <v>2</v>
      </c>
      <c r="B3" t="str">
        <f>"沈安"</f>
        <v>沈安</v>
      </c>
      <c r="C3" t="str">
        <f>"男        "</f>
        <v xml:space="preserve">男        </v>
      </c>
      <c r="D3" t="str">
        <f>"苗族"</f>
        <v>苗族</v>
      </c>
      <c r="E3" t="str">
        <f>"广西都安瑶族自治县"</f>
        <v>广西都安瑶族自治县</v>
      </c>
      <c r="F3" t="str">
        <f>"1995年02月"</f>
        <v>1995年02月</v>
      </c>
      <c r="G3" t="str">
        <f>"共青团员"</f>
        <v>共青团员</v>
      </c>
      <c r="H3" s="1" t="s">
        <v>20</v>
      </c>
      <c r="I3" t="str">
        <f>"广西幼儿师范高等专科学校学前教育"</f>
        <v>广西幼儿师范高等专科学校学前教育</v>
      </c>
      <c r="J3" t="str">
        <f>"学前教育"</f>
        <v>学前教育</v>
      </c>
      <c r="K3" t="str">
        <f>"专科无学位"</f>
        <v>专科无学位</v>
      </c>
      <c r="L3" t="str">
        <f>"涠洲岛"</f>
        <v>涠洲岛</v>
      </c>
      <c r="M3" t="str">
        <f>"2015.06.01"</f>
        <v>2015.06.01</v>
      </c>
      <c r="N3" t="str">
        <f>"是"</f>
        <v>是</v>
      </c>
      <c r="O3" s="1" t="s">
        <v>21</v>
      </c>
      <c r="P3" s="1" t="s">
        <v>22</v>
      </c>
      <c r="Q3" t="str">
        <f>"小学"</f>
        <v>小学</v>
      </c>
      <c r="R3" t="str">
        <f>"通过"</f>
        <v>通过</v>
      </c>
    </row>
    <row r="4" spans="1:18">
      <c r="A4" t="str">
        <f>"3"</f>
        <v>3</v>
      </c>
      <c r="B4" t="str">
        <f>"陈观慧"</f>
        <v>陈观慧</v>
      </c>
      <c r="C4" t="str">
        <f>"女        "</f>
        <v xml:space="preserve">女        </v>
      </c>
      <c r="D4" t="str">
        <f>"汉族"</f>
        <v>汉族</v>
      </c>
      <c r="E4" t="str">
        <f>"广西"</f>
        <v>广西</v>
      </c>
      <c r="F4" t="str">
        <f>"1993年12月"</f>
        <v>1993年12月</v>
      </c>
      <c r="G4" t="str">
        <f>"共青团员"</f>
        <v>共青团员</v>
      </c>
      <c r="H4" s="1" t="s">
        <v>23</v>
      </c>
      <c r="I4" t="str">
        <f>"湖北商贸学院国际经济与贸易"</f>
        <v>湖北商贸学院国际经济与贸易</v>
      </c>
      <c r="J4" t="str">
        <f>"国际经济与贸易"</f>
        <v>国际经济与贸易</v>
      </c>
      <c r="K4" t="str">
        <f>"本科学士"</f>
        <v>本科学士</v>
      </c>
      <c r="L4" t="str">
        <f>"涠洲岛"</f>
        <v>涠洲岛</v>
      </c>
      <c r="M4" t="str">
        <f>"2016.06.01"</f>
        <v>2016.06.01</v>
      </c>
      <c r="N4" t="str">
        <f>"不是"</f>
        <v>不是</v>
      </c>
      <c r="O4" s="1" t="s">
        <v>19</v>
      </c>
      <c r="P4" s="1" t="s">
        <v>24</v>
      </c>
      <c r="Q4" t="str">
        <f>"小学"</f>
        <v>小学</v>
      </c>
      <c r="R4" t="str">
        <f>"通过"</f>
        <v>通过</v>
      </c>
    </row>
    <row r="5" spans="1:18">
      <c r="A5" t="str">
        <f>"4"</f>
        <v>4</v>
      </c>
      <c r="B5" t="str">
        <f>"骆振彩"</f>
        <v>骆振彩</v>
      </c>
      <c r="C5" t="str">
        <f>"女        "</f>
        <v xml:space="preserve">女        </v>
      </c>
      <c r="D5" t="str">
        <f>"汉族"</f>
        <v>汉族</v>
      </c>
      <c r="E5" t="str">
        <f>"广西北海"</f>
        <v>广西北海</v>
      </c>
      <c r="F5" t="str">
        <f>"1993年09月"</f>
        <v>1993年09月</v>
      </c>
      <c r="G5" t="str">
        <f>"中共党员"</f>
        <v>中共党员</v>
      </c>
      <c r="H5" s="1" t="s">
        <v>25</v>
      </c>
      <c r="I5" t="str">
        <f>"广西大学行健文理学院汉语言文学"</f>
        <v>广西大学行健文理学院汉语言文学</v>
      </c>
      <c r="J5" t="str">
        <f>"汉语言文学"</f>
        <v>汉语言文学</v>
      </c>
      <c r="K5" t="str">
        <f>"本科学士"</f>
        <v>本科学士</v>
      </c>
      <c r="L5" t="str">
        <f>"涠洲岛"</f>
        <v>涠洲岛</v>
      </c>
      <c r="M5" t="str">
        <f>"2017.07.01"</f>
        <v>2017.07.01</v>
      </c>
      <c r="N5" t="str">
        <f>"不是"</f>
        <v>不是</v>
      </c>
      <c r="O5" s="1" t="s">
        <v>26</v>
      </c>
      <c r="P5" s="1" t="s">
        <v>19</v>
      </c>
      <c r="Q5" t="str">
        <f>"小学"</f>
        <v>小学</v>
      </c>
      <c r="R5" t="str">
        <f>"通过"</f>
        <v>通过</v>
      </c>
    </row>
    <row r="6" spans="1:18">
      <c r="A6" t="str">
        <f>"5"</f>
        <v>5</v>
      </c>
      <c r="B6" t="str">
        <f>"陈美伶"</f>
        <v>陈美伶</v>
      </c>
      <c r="C6" t="str">
        <f>"女        "</f>
        <v xml:space="preserve">女        </v>
      </c>
      <c r="D6" t="str">
        <f>"汉族"</f>
        <v>汉族</v>
      </c>
      <c r="E6" t="str">
        <f>"广西陆川"</f>
        <v>广西陆川</v>
      </c>
      <c r="F6" t="str">
        <f>"1993年10月"</f>
        <v>1993年10月</v>
      </c>
      <c r="G6" t="str">
        <f>"共青团员"</f>
        <v>共青团员</v>
      </c>
      <c r="H6" s="1" t="s">
        <v>98</v>
      </c>
      <c r="I6" t="str">
        <f>"西华师范大学野生动物与自然保护区管理"</f>
        <v>西华师范大学野生动物与自然保护区管理</v>
      </c>
      <c r="J6" t="str">
        <f>"野生动物与自然保护区管理"</f>
        <v>野生动物与自然保护区管理</v>
      </c>
      <c r="K6" t="str">
        <f>"本科学士"</f>
        <v>本科学士</v>
      </c>
      <c r="L6" t="str">
        <f>"涠洲岛"</f>
        <v>涠洲岛</v>
      </c>
      <c r="M6" t="str">
        <f>"2016.06.01"</f>
        <v>2016.06.01</v>
      </c>
      <c r="N6" t="str">
        <f>"不是"</f>
        <v>不是</v>
      </c>
      <c r="O6" s="1" t="s">
        <v>27</v>
      </c>
      <c r="P6" s="1" t="s">
        <v>28</v>
      </c>
      <c r="Q6" t="str">
        <f>"初中"</f>
        <v>初中</v>
      </c>
      <c r="R6" t="str">
        <f>"通过"</f>
        <v>通过</v>
      </c>
    </row>
    <row r="7" spans="1:18">
      <c r="A7" t="str">
        <f>"6"</f>
        <v>6</v>
      </c>
      <c r="B7" t="str">
        <f>"刘子薇"</f>
        <v>刘子薇</v>
      </c>
      <c r="C7" t="str">
        <f>"女        "</f>
        <v xml:space="preserve">女        </v>
      </c>
      <c r="D7" t="str">
        <f>"汉族"</f>
        <v>汉族</v>
      </c>
      <c r="E7" t="str">
        <f>"广西北海"</f>
        <v>广西北海</v>
      </c>
      <c r="F7" t="str">
        <f>"1992年02月"</f>
        <v>1992年02月</v>
      </c>
      <c r="G7" t="str">
        <f>"共青团员"</f>
        <v>共青团员</v>
      </c>
      <c r="H7" s="1" t="s">
        <v>29</v>
      </c>
      <c r="I7" t="str">
        <f>"广西民族师范学院汉语言文学"</f>
        <v>广西民族师范学院汉语言文学</v>
      </c>
      <c r="J7" t="str">
        <f>"汉语言文学"</f>
        <v>汉语言文学</v>
      </c>
      <c r="K7" t="str">
        <f>"本科学士"</f>
        <v>本科学士</v>
      </c>
      <c r="L7" t="str">
        <f>"涠洲岛"</f>
        <v>涠洲岛</v>
      </c>
      <c r="M7" t="str">
        <f>"2015.07.01"</f>
        <v>2015.07.01</v>
      </c>
      <c r="N7" t="str">
        <f>"是"</f>
        <v>是</v>
      </c>
      <c r="O7" s="1" t="s">
        <v>30</v>
      </c>
      <c r="P7" s="1" t="s">
        <v>31</v>
      </c>
      <c r="Q7" t="str">
        <f>"小学"</f>
        <v>小学</v>
      </c>
      <c r="R7" t="str">
        <f>"通过"</f>
        <v>通过</v>
      </c>
    </row>
    <row r="8" spans="1:18">
      <c r="A8" t="str">
        <f>"7"</f>
        <v>7</v>
      </c>
      <c r="B8" t="str">
        <f>"吴德慧"</f>
        <v>吴德慧</v>
      </c>
      <c r="C8" t="str">
        <f>"女        "</f>
        <v xml:space="preserve">女        </v>
      </c>
      <c r="D8" t="str">
        <f>"汉族"</f>
        <v>汉族</v>
      </c>
      <c r="E8" t="str">
        <f>"广西合浦"</f>
        <v>广西合浦</v>
      </c>
      <c r="F8" t="str">
        <f>"1990年06月"</f>
        <v>1990年06月</v>
      </c>
      <c r="G8" t="str">
        <f>"共青团员"</f>
        <v>共青团员</v>
      </c>
      <c r="H8" s="1" t="s">
        <v>32</v>
      </c>
      <c r="I8" t="str">
        <f>"广西科技师范学院思想政治教育"</f>
        <v>广西科技师范学院思想政治教育</v>
      </c>
      <c r="J8" t="str">
        <f>"思想政治教育"</f>
        <v>思想政治教育</v>
      </c>
      <c r="K8" t="str">
        <f>"专科无学位"</f>
        <v>专科无学位</v>
      </c>
      <c r="L8" t="str">
        <f>"涠洲岛"</f>
        <v>涠洲岛</v>
      </c>
      <c r="M8" t="str">
        <f>"2015.07.01"</f>
        <v>2015.07.01</v>
      </c>
      <c r="N8" t="str">
        <f>"是"</f>
        <v>是</v>
      </c>
      <c r="O8" s="1" t="s">
        <v>33</v>
      </c>
      <c r="P8" s="1" t="s">
        <v>34</v>
      </c>
      <c r="Q8" t="str">
        <f>"小学"</f>
        <v>小学</v>
      </c>
      <c r="R8" t="str">
        <f>"通过"</f>
        <v>通过</v>
      </c>
    </row>
    <row r="9" spans="1:18">
      <c r="A9" t="str">
        <f>"8"</f>
        <v>8</v>
      </c>
      <c r="B9" t="str">
        <f>"苏小敬"</f>
        <v>苏小敬</v>
      </c>
      <c r="C9" t="str">
        <f>"女        "</f>
        <v xml:space="preserve">女        </v>
      </c>
      <c r="D9" t="str">
        <f>"汉族"</f>
        <v>汉族</v>
      </c>
      <c r="E9" t="str">
        <f>"广西浦北"</f>
        <v>广西浦北</v>
      </c>
      <c r="F9" t="str">
        <f>"1995年07月"</f>
        <v>1995年07月</v>
      </c>
      <c r="G9" t="str">
        <f>"共青团员"</f>
        <v>共青团员</v>
      </c>
      <c r="H9" s="1" t="s">
        <v>35</v>
      </c>
      <c r="I9" t="str">
        <f>"广西科技师范学院语文教育"</f>
        <v>广西科技师范学院语文教育</v>
      </c>
      <c r="J9" t="str">
        <f>"语文教育"</f>
        <v>语文教育</v>
      </c>
      <c r="K9" t="str">
        <f>"专科无学位"</f>
        <v>专科无学位</v>
      </c>
      <c r="L9" t="str">
        <f>"涠洲岛"</f>
        <v>涠洲岛</v>
      </c>
      <c r="M9" t="str">
        <f>"2017.06.01"</f>
        <v>2017.06.01</v>
      </c>
      <c r="N9" t="str">
        <f>"是"</f>
        <v>是</v>
      </c>
      <c r="O9" s="1" t="s">
        <v>36</v>
      </c>
      <c r="P9" s="1" t="s">
        <v>36</v>
      </c>
      <c r="Q9" t="str">
        <f>"小学"</f>
        <v>小学</v>
      </c>
      <c r="R9" t="str">
        <f>"通过"</f>
        <v>通过</v>
      </c>
    </row>
    <row r="10" spans="1:18">
      <c r="A10" t="str">
        <f>"9"</f>
        <v>9</v>
      </c>
      <c r="B10" t="str">
        <f>"张碧玉"</f>
        <v>张碧玉</v>
      </c>
      <c r="C10" t="str">
        <f>"女        "</f>
        <v xml:space="preserve">女        </v>
      </c>
      <c r="D10" t="str">
        <f>"汉族"</f>
        <v>汉族</v>
      </c>
      <c r="E10" t="str">
        <f>"广西合浦"</f>
        <v>广西合浦</v>
      </c>
      <c r="F10" t="str">
        <f>"1994年01月"</f>
        <v>1994年01月</v>
      </c>
      <c r="G10" t="str">
        <f>"中共党员"</f>
        <v>中共党员</v>
      </c>
      <c r="H10" s="1" t="s">
        <v>37</v>
      </c>
      <c r="I10" t="str">
        <f>"广西幼儿师范高等专科学校学前教育"</f>
        <v>广西幼儿师范高等专科学校学前教育</v>
      </c>
      <c r="J10" t="str">
        <f>"学前教育"</f>
        <v>学前教育</v>
      </c>
      <c r="K10" t="str">
        <f>"专科无学位"</f>
        <v>专科无学位</v>
      </c>
      <c r="L10" t="str">
        <f>"涠洲岛"</f>
        <v>涠洲岛</v>
      </c>
      <c r="M10" t="str">
        <f>"2016.06.01"</f>
        <v>2016.06.01</v>
      </c>
      <c r="N10" t="str">
        <f>"是"</f>
        <v>是</v>
      </c>
      <c r="O10" s="1" t="s">
        <v>38</v>
      </c>
      <c r="P10" s="1" t="s">
        <v>39</v>
      </c>
      <c r="Q10" t="str">
        <f>"小学"</f>
        <v>小学</v>
      </c>
      <c r="R10" t="str">
        <f>"通过"</f>
        <v>通过</v>
      </c>
    </row>
    <row r="11" spans="1:18">
      <c r="A11" t="str">
        <f>"10"</f>
        <v>10</v>
      </c>
      <c r="B11" t="str">
        <f>"肖婧靓"</f>
        <v>肖婧靓</v>
      </c>
      <c r="C11" t="str">
        <f>"女        "</f>
        <v xml:space="preserve">女        </v>
      </c>
      <c r="D11" t="str">
        <f>"汉族"</f>
        <v>汉族</v>
      </c>
      <c r="E11" t="str">
        <f>"黑龙江省铁力市"</f>
        <v>黑龙江省铁力市</v>
      </c>
      <c r="F11" t="str">
        <f>"1988年02月"</f>
        <v>1988年02月</v>
      </c>
      <c r="G11" t="str">
        <f>"群众"</f>
        <v>群众</v>
      </c>
      <c r="H11" s="1" t="s">
        <v>40</v>
      </c>
      <c r="I11" t="str">
        <f>"重庆师范大学涉外商贸学院英语师范"</f>
        <v>重庆师范大学涉外商贸学院英语师范</v>
      </c>
      <c r="J11" t="str">
        <f>"英语师范"</f>
        <v>英语师范</v>
      </c>
      <c r="K11" t="str">
        <f>"本科学士"</f>
        <v>本科学士</v>
      </c>
      <c r="L11" t="str">
        <f>"涠洲岛"</f>
        <v>涠洲岛</v>
      </c>
      <c r="M11" t="str">
        <f>"2011.06.01"</f>
        <v>2011.06.01</v>
      </c>
      <c r="N11" t="str">
        <f>"是"</f>
        <v>是</v>
      </c>
      <c r="O11" s="1" t="s">
        <v>41</v>
      </c>
      <c r="P11" s="1" t="s">
        <v>42</v>
      </c>
      <c r="Q11" t="str">
        <f>"小学"</f>
        <v>小学</v>
      </c>
      <c r="R11" t="str">
        <f>"通过"</f>
        <v>通过</v>
      </c>
    </row>
    <row r="12" spans="1:18">
      <c r="A12" t="str">
        <f>"11"</f>
        <v>11</v>
      </c>
      <c r="B12" t="str">
        <f>"陈常琴"</f>
        <v>陈常琴</v>
      </c>
      <c r="C12" t="str">
        <f>"女        "</f>
        <v xml:space="preserve">女        </v>
      </c>
      <c r="D12" t="str">
        <f>"壮族"</f>
        <v>壮族</v>
      </c>
      <c r="E12" t="str">
        <f>"广西来宾"</f>
        <v>广西来宾</v>
      </c>
      <c r="F12" t="str">
        <f>"1991年08月"</f>
        <v>1991年08月</v>
      </c>
      <c r="G12" t="str">
        <f>"中共党员"</f>
        <v>中共党员</v>
      </c>
      <c r="H12" s="1" t="s">
        <v>43</v>
      </c>
      <c r="I12" t="str">
        <f>"广西师范大学化学"</f>
        <v>广西师范大学化学</v>
      </c>
      <c r="J12" t="str">
        <f>"化学"</f>
        <v>化学</v>
      </c>
      <c r="K12" t="str">
        <f>"本科学士"</f>
        <v>本科学士</v>
      </c>
      <c r="L12" t="str">
        <f>"涠洲岛"</f>
        <v>涠洲岛</v>
      </c>
      <c r="M12" t="str">
        <f>"2016.06.01"</f>
        <v>2016.06.01</v>
      </c>
      <c r="N12" t="str">
        <f>"是"</f>
        <v>是</v>
      </c>
      <c r="O12" s="1" t="s">
        <v>44</v>
      </c>
      <c r="P12" s="1" t="s">
        <v>45</v>
      </c>
      <c r="Q12" t="str">
        <f>"初中"</f>
        <v>初中</v>
      </c>
      <c r="R12" t="str">
        <f>"通过"</f>
        <v>通过</v>
      </c>
    </row>
    <row r="13" spans="1:18">
      <c r="A13" t="str">
        <f>"12"</f>
        <v>12</v>
      </c>
      <c r="B13" t="str">
        <f>"韦宜坤"</f>
        <v>韦宜坤</v>
      </c>
      <c r="C13" t="str">
        <f>"女        "</f>
        <v xml:space="preserve">女        </v>
      </c>
      <c r="D13" t="str">
        <f>"壮族"</f>
        <v>壮族</v>
      </c>
      <c r="E13" t="str">
        <f>"广西钦州"</f>
        <v>广西钦州</v>
      </c>
      <c r="F13" t="str">
        <f>"1995年10月"</f>
        <v>1995年10月</v>
      </c>
      <c r="G13" t="str">
        <f>"中共党员"</f>
        <v>中共党员</v>
      </c>
      <c r="H13" s="1" t="s">
        <v>46</v>
      </c>
      <c r="I13" t="str">
        <f>"广西幼儿师范高等专科学校汉语言文学"</f>
        <v>广西幼儿师范高等专科学校汉语言文学</v>
      </c>
      <c r="J13" t="str">
        <f>"汉语言文学"</f>
        <v>汉语言文学</v>
      </c>
      <c r="K13" t="str">
        <f>"专科无学位"</f>
        <v>专科无学位</v>
      </c>
      <c r="L13" t="str">
        <f>"涠洲岛"</f>
        <v>涠洲岛</v>
      </c>
      <c r="M13" t="str">
        <f>"2017.06.01"</f>
        <v>2017.06.01</v>
      </c>
      <c r="N13" t="str">
        <f>"不是"</f>
        <v>不是</v>
      </c>
      <c r="O13" s="1" t="s">
        <v>47</v>
      </c>
      <c r="P13" s="1" t="s">
        <v>47</v>
      </c>
      <c r="Q13" t="str">
        <f>"小学"</f>
        <v>小学</v>
      </c>
      <c r="R13" t="str">
        <f>"不通过"</f>
        <v>不通过</v>
      </c>
    </row>
    <row r="14" spans="1:18">
      <c r="A14" t="str">
        <f>"13"</f>
        <v>13</v>
      </c>
      <c r="B14" t="str">
        <f>"蔡思思"</f>
        <v>蔡思思</v>
      </c>
      <c r="C14" t="str">
        <f>"女        "</f>
        <v xml:space="preserve">女        </v>
      </c>
      <c r="D14" t="str">
        <f>"汉族"</f>
        <v>汉族</v>
      </c>
      <c r="E14" t="str">
        <f>"广西北海市涠洲镇"</f>
        <v>广西北海市涠洲镇</v>
      </c>
      <c r="F14" t="str">
        <f>"1990年01月"</f>
        <v>1990年01月</v>
      </c>
      <c r="G14" t="str">
        <f>"中共党员"</f>
        <v>中共党员</v>
      </c>
      <c r="H14" s="1" t="s">
        <v>48</v>
      </c>
      <c r="I14" t="str">
        <f>"广西师范学院英语职师"</f>
        <v>广西师范学院英语职师</v>
      </c>
      <c r="J14" t="str">
        <f>"英语职师"</f>
        <v>英语职师</v>
      </c>
      <c r="K14" t="str">
        <f>"本科学士"</f>
        <v>本科学士</v>
      </c>
      <c r="L14" t="str">
        <f>"涠洲岛"</f>
        <v>涠洲岛</v>
      </c>
      <c r="M14" t="str">
        <f>"2013.07.01"</f>
        <v>2013.07.01</v>
      </c>
      <c r="N14" t="str">
        <f>"是"</f>
        <v>是</v>
      </c>
      <c r="O14" s="1" t="s">
        <v>49</v>
      </c>
      <c r="P14" s="1" t="s">
        <v>50</v>
      </c>
      <c r="Q14" t="str">
        <f>"小学"</f>
        <v>小学</v>
      </c>
      <c r="R14" t="str">
        <f>"通过"</f>
        <v>通过</v>
      </c>
    </row>
    <row r="15" spans="1:18">
      <c r="A15" t="str">
        <f>"14"</f>
        <v>14</v>
      </c>
      <c r="B15" t="str">
        <f>"李丽华"</f>
        <v>李丽华</v>
      </c>
      <c r="C15" t="str">
        <f>"女        "</f>
        <v xml:space="preserve">女        </v>
      </c>
      <c r="D15" t="str">
        <f>"汉族"</f>
        <v>汉族</v>
      </c>
      <c r="E15" t="str">
        <f>"广西北海"</f>
        <v>广西北海</v>
      </c>
      <c r="F15" t="str">
        <f>"1992年03月"</f>
        <v>1992年03月</v>
      </c>
      <c r="G15" t="str">
        <f>"中共党员"</f>
        <v>中共党员</v>
      </c>
      <c r="H15" s="1" t="s">
        <v>51</v>
      </c>
      <c r="I15" t="str">
        <f>"广西民族大学相思湖学院汉语言文学"</f>
        <v>广西民族大学相思湖学院汉语言文学</v>
      </c>
      <c r="J15" t="str">
        <f>"汉语言文学"</f>
        <v>汉语言文学</v>
      </c>
      <c r="K15" t="str">
        <f>"本科学士"</f>
        <v>本科学士</v>
      </c>
      <c r="L15" t="str">
        <f>"涠洲岛"</f>
        <v>涠洲岛</v>
      </c>
      <c r="M15" t="str">
        <f>"2015.07.01"</f>
        <v>2015.07.01</v>
      </c>
      <c r="N15" t="str">
        <f>"不是"</f>
        <v>不是</v>
      </c>
      <c r="O15" s="1" t="s">
        <v>19</v>
      </c>
      <c r="P15" s="1" t="s">
        <v>19</v>
      </c>
      <c r="Q15" t="str">
        <f>"小学"</f>
        <v>小学</v>
      </c>
      <c r="R15" t="str">
        <f>"通过"</f>
        <v>通过</v>
      </c>
    </row>
    <row r="16" spans="1:18">
      <c r="A16" t="str">
        <f>"15"</f>
        <v>15</v>
      </c>
      <c r="B16" t="str">
        <f>"廖萍"</f>
        <v>廖萍</v>
      </c>
      <c r="C16" t="str">
        <f>"女        "</f>
        <v xml:space="preserve">女        </v>
      </c>
      <c r="D16" t="str">
        <f>"汉族"</f>
        <v>汉族</v>
      </c>
      <c r="E16" t="str">
        <f>"北海市"</f>
        <v>北海市</v>
      </c>
      <c r="F16" t="str">
        <f>"1993年09月"</f>
        <v>1993年09月</v>
      </c>
      <c r="G16" t="str">
        <f>"共青团员"</f>
        <v>共青团员</v>
      </c>
      <c r="H16" s="1" t="s">
        <v>52</v>
      </c>
      <c r="I16" t="str">
        <f>"平顶山学院播音与主持艺术专业"</f>
        <v>平顶山学院播音与主持艺术专业</v>
      </c>
      <c r="J16" t="str">
        <f>"播音与主持艺术专业"</f>
        <v>播音与主持艺术专业</v>
      </c>
      <c r="K16" t="str">
        <f>"本科学士"</f>
        <v>本科学士</v>
      </c>
      <c r="L16" t="str">
        <f>"涠洲岛"</f>
        <v>涠洲岛</v>
      </c>
      <c r="M16" t="str">
        <f>"2016.06.01"</f>
        <v>2016.06.01</v>
      </c>
      <c r="N16" t="str">
        <f>"不是"</f>
        <v>不是</v>
      </c>
      <c r="O16" s="1" t="s">
        <v>53</v>
      </c>
      <c r="P16" s="1" t="s">
        <v>54</v>
      </c>
      <c r="Q16" t="str">
        <f>"小学"</f>
        <v>小学</v>
      </c>
      <c r="R16" t="str">
        <f>"通过"</f>
        <v>通过</v>
      </c>
    </row>
    <row r="17" spans="1:18">
      <c r="A17" t="str">
        <f>"16"</f>
        <v>16</v>
      </c>
      <c r="B17" t="str">
        <f>"张丽玲"</f>
        <v>张丽玲</v>
      </c>
      <c r="C17" t="str">
        <f>"女        "</f>
        <v xml:space="preserve">女        </v>
      </c>
      <c r="D17" t="str">
        <f>"汉族"</f>
        <v>汉族</v>
      </c>
      <c r="E17" t="str">
        <f>"湖北黄冈"</f>
        <v>湖北黄冈</v>
      </c>
      <c r="F17" t="str">
        <f>"1989年08月"</f>
        <v>1989年08月</v>
      </c>
      <c r="G17" t="str">
        <f>"共青团员"</f>
        <v>共青团员</v>
      </c>
      <c r="H17" s="1" t="s">
        <v>55</v>
      </c>
      <c r="I17" t="str">
        <f>"华中农业大学广告学"</f>
        <v>华中农业大学广告学</v>
      </c>
      <c r="J17" t="str">
        <f>"广告学"</f>
        <v>广告学</v>
      </c>
      <c r="K17" t="str">
        <f>"本科学士"</f>
        <v>本科学士</v>
      </c>
      <c r="L17" t="str">
        <f>"涠洲岛"</f>
        <v>涠洲岛</v>
      </c>
      <c r="M17" t="str">
        <f>"2012.06.01"</f>
        <v>2012.06.01</v>
      </c>
      <c r="N17" t="str">
        <f>"不是"</f>
        <v>不是</v>
      </c>
      <c r="O17" s="1" t="s">
        <v>56</v>
      </c>
      <c r="P17" s="1" t="s">
        <v>57</v>
      </c>
      <c r="Q17" t="str">
        <f>"小学"</f>
        <v>小学</v>
      </c>
      <c r="R17" t="str">
        <f>"通过"</f>
        <v>通过</v>
      </c>
    </row>
    <row r="18" spans="1:18">
      <c r="A18" t="str">
        <f>"17"</f>
        <v>17</v>
      </c>
      <c r="B18" t="str">
        <f>"叶万春"</f>
        <v>叶万春</v>
      </c>
      <c r="C18" t="str">
        <f>"女        "</f>
        <v xml:space="preserve">女        </v>
      </c>
      <c r="D18" t="str">
        <f>"汉族"</f>
        <v>汉族</v>
      </c>
      <c r="E18" t="str">
        <f>"广西北海"</f>
        <v>广西北海</v>
      </c>
      <c r="F18" t="str">
        <f>"1990年02月"</f>
        <v>1990年02月</v>
      </c>
      <c r="G18" t="str">
        <f>"共青团员"</f>
        <v>共青团员</v>
      </c>
      <c r="H18" s="1" t="s">
        <v>58</v>
      </c>
      <c r="I18" t="str">
        <f>"广西师范大学漓江学院数学与应用数学"</f>
        <v>广西师范大学漓江学院数学与应用数学</v>
      </c>
      <c r="J18" t="str">
        <f>"数学与应用数学"</f>
        <v>数学与应用数学</v>
      </c>
      <c r="K18" t="str">
        <f>"本科学士"</f>
        <v>本科学士</v>
      </c>
      <c r="L18" t="str">
        <f>"涠洲岛"</f>
        <v>涠洲岛</v>
      </c>
      <c r="M18" t="str">
        <f>"2014.06.01"</f>
        <v>2014.06.01</v>
      </c>
      <c r="N18" t="str">
        <f>"是"</f>
        <v>是</v>
      </c>
      <c r="O18" s="1" t="s">
        <v>59</v>
      </c>
      <c r="P18" s="1" t="s">
        <v>60</v>
      </c>
      <c r="Q18" t="str">
        <f>"小学"</f>
        <v>小学</v>
      </c>
      <c r="R18" t="str">
        <f>"通过"</f>
        <v>通过</v>
      </c>
    </row>
    <row r="19" spans="1:18">
      <c r="A19" t="str">
        <f>"18"</f>
        <v>18</v>
      </c>
      <c r="B19" t="str">
        <f>"陈子明"</f>
        <v>陈子明</v>
      </c>
      <c r="C19" t="str">
        <f>"女        "</f>
        <v xml:space="preserve">女        </v>
      </c>
      <c r="D19" t="str">
        <f>"汉族"</f>
        <v>汉族</v>
      </c>
      <c r="E19" t="str">
        <f>"广西北海市"</f>
        <v>广西北海市</v>
      </c>
      <c r="F19" t="str">
        <f>"1993年09月"</f>
        <v>1993年09月</v>
      </c>
      <c r="G19" t="str">
        <f>"共青团员"</f>
        <v>共青团员</v>
      </c>
      <c r="H19" s="1" t="s">
        <v>61</v>
      </c>
      <c r="I19" t="str">
        <f>"玉林师范学院物理学"</f>
        <v>玉林师范学院物理学</v>
      </c>
      <c r="J19" t="str">
        <f>"物理学"</f>
        <v>物理学</v>
      </c>
      <c r="K19" t="str">
        <f>"本科学士"</f>
        <v>本科学士</v>
      </c>
      <c r="L19" t="str">
        <f>"涠洲岛"</f>
        <v>涠洲岛</v>
      </c>
      <c r="M19" t="str">
        <f>"2017.06.01"</f>
        <v>2017.06.01</v>
      </c>
      <c r="N19" t="str">
        <f>"是"</f>
        <v>是</v>
      </c>
      <c r="O19" s="1" t="s">
        <v>36</v>
      </c>
      <c r="P19" s="1" t="s">
        <v>36</v>
      </c>
      <c r="Q19" t="str">
        <f>"初中"</f>
        <v>初中</v>
      </c>
      <c r="R19" t="str">
        <f>"通过"</f>
        <v>通过</v>
      </c>
    </row>
    <row r="20" spans="1:18">
      <c r="A20" t="str">
        <f>"19"</f>
        <v>19</v>
      </c>
      <c r="B20" t="str">
        <f>"安玮"</f>
        <v>安玮</v>
      </c>
      <c r="C20" t="str">
        <f>"女        "</f>
        <v xml:space="preserve">女        </v>
      </c>
      <c r="D20" t="str">
        <f>"汉族"</f>
        <v>汉族</v>
      </c>
      <c r="E20" t="str">
        <f>"甘肃天水"</f>
        <v>甘肃天水</v>
      </c>
      <c r="F20" t="str">
        <f>"1989年03月"</f>
        <v>1989年03月</v>
      </c>
      <c r="G20" t="str">
        <f>"共青团员"</f>
        <v>共青团员</v>
      </c>
      <c r="H20" s="1" t="s">
        <v>62</v>
      </c>
      <c r="I20" t="str">
        <f>"甘肃联合大学物理教育"</f>
        <v>甘肃联合大学物理教育</v>
      </c>
      <c r="J20" t="str">
        <f>"物理教育"</f>
        <v>物理教育</v>
      </c>
      <c r="K20" t="str">
        <f>"专科无学位"</f>
        <v>专科无学位</v>
      </c>
      <c r="L20" t="str">
        <f>"涠洲岛"</f>
        <v>涠洲岛</v>
      </c>
      <c r="M20" t="str">
        <f>"2010.06.01"</f>
        <v>2010.06.01</v>
      </c>
      <c r="N20" t="str">
        <f>"是"</f>
        <v>是</v>
      </c>
      <c r="O20" s="1" t="s">
        <v>63</v>
      </c>
      <c r="P20" s="1" t="s">
        <v>64</v>
      </c>
      <c r="Q20" t="str">
        <f>"小学"</f>
        <v>小学</v>
      </c>
      <c r="R20" t="str">
        <f>"通过"</f>
        <v>通过</v>
      </c>
    </row>
    <row r="21" spans="1:18">
      <c r="A21" t="str">
        <f>"20"</f>
        <v>20</v>
      </c>
      <c r="B21" t="str">
        <f>"谭新群"</f>
        <v>谭新群</v>
      </c>
      <c r="C21" t="str">
        <f>"女        "</f>
        <v xml:space="preserve">女        </v>
      </c>
      <c r="D21" t="str">
        <f>"汉族"</f>
        <v>汉族</v>
      </c>
      <c r="E21" t="str">
        <f>"广西北海市涠洲镇"</f>
        <v>广西北海市涠洲镇</v>
      </c>
      <c r="F21" t="str">
        <f>"1989年02月"</f>
        <v>1989年02月</v>
      </c>
      <c r="G21" t="str">
        <f>"群众"</f>
        <v>群众</v>
      </c>
      <c r="H21" s="1" t="s">
        <v>65</v>
      </c>
      <c r="I21" t="str">
        <f>"河池学院汉语言文学"</f>
        <v>河池学院汉语言文学</v>
      </c>
      <c r="J21" t="str">
        <f>"汉语言文学"</f>
        <v>汉语言文学</v>
      </c>
      <c r="K21" t="str">
        <f>"本科学士"</f>
        <v>本科学士</v>
      </c>
      <c r="L21" t="str">
        <f>"涠洲岛"</f>
        <v>涠洲岛</v>
      </c>
      <c r="M21" t="str">
        <f>"2013.07.01"</f>
        <v>2013.07.01</v>
      </c>
      <c r="N21" t="str">
        <f>"是"</f>
        <v>是</v>
      </c>
      <c r="O21" s="1" t="s">
        <v>66</v>
      </c>
      <c r="P21" s="1" t="s">
        <v>67</v>
      </c>
      <c r="Q21" t="str">
        <f>"小学"</f>
        <v>小学</v>
      </c>
      <c r="R21" t="str">
        <f>"通过"</f>
        <v>通过</v>
      </c>
    </row>
    <row r="22" spans="1:18">
      <c r="A22" t="str">
        <f>"21"</f>
        <v>21</v>
      </c>
      <c r="B22" t="str">
        <f>"张洁"</f>
        <v>张洁</v>
      </c>
      <c r="C22" t="str">
        <f>"女        "</f>
        <v xml:space="preserve">女        </v>
      </c>
      <c r="D22" t="str">
        <f>"汉族"</f>
        <v>汉族</v>
      </c>
      <c r="E22" t="str">
        <f>"河南省新乡市"</f>
        <v>河南省新乡市</v>
      </c>
      <c r="F22" t="str">
        <f>"1981年09月"</f>
        <v>1981年09月</v>
      </c>
      <c r="G22" t="str">
        <f>"共青团员"</f>
        <v>共青团员</v>
      </c>
      <c r="H22" s="1" t="s">
        <v>68</v>
      </c>
      <c r="I22" t="str">
        <f>"河南省新乡市电大小学教育"</f>
        <v>河南省新乡市电大小学教育</v>
      </c>
      <c r="J22" t="str">
        <f>"小学教育"</f>
        <v>小学教育</v>
      </c>
      <c r="K22" t="str">
        <f>"本科无学位"</f>
        <v>本科无学位</v>
      </c>
      <c r="L22" t="str">
        <f>"涠洲岛"</f>
        <v>涠洲岛</v>
      </c>
      <c r="M22" t="str">
        <f>"2002.07.01"</f>
        <v>2002.07.01</v>
      </c>
      <c r="N22" t="str">
        <f>"不是"</f>
        <v>不是</v>
      </c>
      <c r="O22" s="1" t="s">
        <v>69</v>
      </c>
      <c r="P22" s="1" t="s">
        <v>70</v>
      </c>
      <c r="Q22" t="str">
        <f>"小学"</f>
        <v>小学</v>
      </c>
      <c r="R22" t="str">
        <f>"通过"</f>
        <v>通过</v>
      </c>
    </row>
    <row r="23" spans="1:18">
      <c r="A23" t="str">
        <f>"22"</f>
        <v>22</v>
      </c>
      <c r="B23" t="str">
        <f>"万胜恒"</f>
        <v>万胜恒</v>
      </c>
      <c r="C23" t="str">
        <f>"女        "</f>
        <v xml:space="preserve">女        </v>
      </c>
      <c r="D23" t="str">
        <f>"汉族"</f>
        <v>汉族</v>
      </c>
      <c r="E23" t="str">
        <f>"广西北海市"</f>
        <v>广西北海市</v>
      </c>
      <c r="F23" t="str">
        <f>"1994年07月"</f>
        <v>1994年07月</v>
      </c>
      <c r="G23" t="str">
        <f>"共青团员"</f>
        <v>共青团员</v>
      </c>
      <c r="H23" s="1" t="s">
        <v>71</v>
      </c>
      <c r="I23" t="str">
        <f>"广西师范大学运动训练"</f>
        <v>广西师范大学运动训练</v>
      </c>
      <c r="J23" t="str">
        <f>"运动训练"</f>
        <v>运动训练</v>
      </c>
      <c r="K23" t="str">
        <f>"本科学士"</f>
        <v>本科学士</v>
      </c>
      <c r="L23" t="str">
        <f>"涠洲岛"</f>
        <v>涠洲岛</v>
      </c>
      <c r="M23" t="str">
        <f>"2017.06.01"</f>
        <v>2017.06.01</v>
      </c>
      <c r="N23" t="str">
        <f>"不是"</f>
        <v>不是</v>
      </c>
      <c r="O23" s="1" t="s">
        <v>47</v>
      </c>
      <c r="P23" s="1" t="s">
        <v>47</v>
      </c>
      <c r="Q23" t="str">
        <f>"小学"</f>
        <v>小学</v>
      </c>
      <c r="R23" t="str">
        <f>"通过"</f>
        <v>通过</v>
      </c>
    </row>
    <row r="24" spans="1:18">
      <c r="A24" t="str">
        <f>"23"</f>
        <v>23</v>
      </c>
      <c r="B24" t="str">
        <f>"陈森"</f>
        <v>陈森</v>
      </c>
      <c r="C24" t="str">
        <f>"女        "</f>
        <v xml:space="preserve">女        </v>
      </c>
      <c r="D24" t="str">
        <f>"汉族"</f>
        <v>汉族</v>
      </c>
      <c r="E24" t="str">
        <f>"广西"</f>
        <v>广西</v>
      </c>
      <c r="F24" t="str">
        <f>"1990年07月"</f>
        <v>1990年07月</v>
      </c>
      <c r="G24" t="str">
        <f>"群众"</f>
        <v>群众</v>
      </c>
      <c r="H24" s="1" t="s">
        <v>72</v>
      </c>
      <c r="I24" t="str">
        <f>"广西桂林师范高等专科学校初等教育"</f>
        <v>广西桂林师范高等专科学校初等教育</v>
      </c>
      <c r="J24" t="str">
        <f>"初等教育"</f>
        <v>初等教育</v>
      </c>
      <c r="K24" t="str">
        <f>"专科无学位"</f>
        <v>专科无学位</v>
      </c>
      <c r="L24" t="str">
        <f>"涠洲岛"</f>
        <v>涠洲岛</v>
      </c>
      <c r="M24" t="str">
        <f>"2011.06.01"</f>
        <v>2011.06.01</v>
      </c>
      <c r="N24" t="str">
        <f>"是"</f>
        <v>是</v>
      </c>
      <c r="O24" s="1" t="s">
        <v>73</v>
      </c>
      <c r="P24" s="1" t="s">
        <v>74</v>
      </c>
      <c r="Q24" t="str">
        <f>"小学"</f>
        <v>小学</v>
      </c>
      <c r="R24" t="str">
        <f>"通过"</f>
        <v>通过</v>
      </c>
    </row>
    <row r="25" spans="1:18">
      <c r="A25" t="str">
        <f>"24"</f>
        <v>24</v>
      </c>
      <c r="B25" t="str">
        <f>"林炳丽"</f>
        <v>林炳丽</v>
      </c>
      <c r="C25" t="str">
        <f>"女        "</f>
        <v xml:space="preserve">女        </v>
      </c>
      <c r="D25" t="str">
        <f>"汉族"</f>
        <v>汉族</v>
      </c>
      <c r="E25" t="str">
        <f>"广西北海"</f>
        <v>广西北海</v>
      </c>
      <c r="F25" t="str">
        <f>"1994年10月"</f>
        <v>1994年10月</v>
      </c>
      <c r="G25" t="str">
        <f>"共青团员"</f>
        <v>共青团员</v>
      </c>
      <c r="H25" s="1" t="s">
        <v>75</v>
      </c>
      <c r="I25" t="str">
        <f>"广西科技师范学院综合理科教育专业"</f>
        <v>广西科技师范学院综合理科教育专业</v>
      </c>
      <c r="J25" t="str">
        <f>"综合理科教育专业"</f>
        <v>综合理科教育专业</v>
      </c>
      <c r="K25" t="str">
        <f>"专科无学位"</f>
        <v>专科无学位</v>
      </c>
      <c r="L25" t="str">
        <f>"涠洲岛"</f>
        <v>涠洲岛</v>
      </c>
      <c r="M25" t="str">
        <f>"2017.06.01"</f>
        <v>2017.06.01</v>
      </c>
      <c r="N25" t="str">
        <f>"是"</f>
        <v>是</v>
      </c>
      <c r="O25" s="1" t="s">
        <v>47</v>
      </c>
      <c r="P25" s="1" t="s">
        <v>47</v>
      </c>
      <c r="Q25" t="str">
        <f>"小学"</f>
        <v>小学</v>
      </c>
      <c r="R25" t="str">
        <f>"通过"</f>
        <v>通过</v>
      </c>
    </row>
    <row r="26" spans="1:18">
      <c r="A26" t="str">
        <f>"25"</f>
        <v>25</v>
      </c>
      <c r="B26" t="str">
        <f>"张小慧"</f>
        <v>张小慧</v>
      </c>
      <c r="C26" t="str">
        <f>"女        "</f>
        <v xml:space="preserve">女        </v>
      </c>
      <c r="D26" t="str">
        <f>"汉族"</f>
        <v>汉族</v>
      </c>
      <c r="E26" t="str">
        <f>"河南郸城"</f>
        <v>河南郸城</v>
      </c>
      <c r="F26" t="str">
        <f>"1992年07月"</f>
        <v>1992年07月</v>
      </c>
      <c r="G26" t="str">
        <f>"共青团员"</f>
        <v>共青团员</v>
      </c>
      <c r="H26" s="1" t="s">
        <v>76</v>
      </c>
      <c r="I26" t="str">
        <f>"黄河科技学院工商管理"</f>
        <v>黄河科技学院工商管理</v>
      </c>
      <c r="J26" t="str">
        <f>"工商管理"</f>
        <v>工商管理</v>
      </c>
      <c r="K26" t="str">
        <f>"本科学士"</f>
        <v>本科学士</v>
      </c>
      <c r="L26" t="str">
        <f>"涠洲岛"</f>
        <v>涠洲岛</v>
      </c>
      <c r="M26" t="str">
        <f>"2017.07.01"</f>
        <v>2017.07.01</v>
      </c>
      <c r="N26" t="str">
        <f>"不是"</f>
        <v>不是</v>
      </c>
      <c r="O26" s="1" t="s">
        <v>36</v>
      </c>
      <c r="P26" s="1" t="s">
        <v>36</v>
      </c>
      <c r="Q26" t="str">
        <f>"初中"</f>
        <v>初中</v>
      </c>
      <c r="R26" t="str">
        <f>"通过"</f>
        <v>通过</v>
      </c>
    </row>
    <row r="27" spans="1:18">
      <c r="A27" t="str">
        <f>"26"</f>
        <v>26</v>
      </c>
      <c r="B27" t="str">
        <f>"劳世珍"</f>
        <v>劳世珍</v>
      </c>
      <c r="C27" t="str">
        <f>"女        "</f>
        <v xml:space="preserve">女        </v>
      </c>
      <c r="D27" t="str">
        <f>"汉族"</f>
        <v>汉族</v>
      </c>
      <c r="E27" t="str">
        <f>"广西合浦"</f>
        <v>广西合浦</v>
      </c>
      <c r="F27" t="str">
        <f>"1992年11月"</f>
        <v>1992年11月</v>
      </c>
      <c r="G27" t="str">
        <f>"共青团员"</f>
        <v>共青团员</v>
      </c>
      <c r="H27" s="1" t="s">
        <v>77</v>
      </c>
      <c r="I27" t="str">
        <f>"广西幼儿师范高等专科学校英语教育"</f>
        <v>广西幼儿师范高等专科学校英语教育</v>
      </c>
      <c r="J27" t="str">
        <f>"英语教育"</f>
        <v>英语教育</v>
      </c>
      <c r="K27" t="str">
        <f>"专科无学位"</f>
        <v>专科无学位</v>
      </c>
      <c r="L27" t="str">
        <f>"涠洲岛"</f>
        <v>涠洲岛</v>
      </c>
      <c r="M27" t="str">
        <f>"2015.06.01"</f>
        <v>2015.06.01</v>
      </c>
      <c r="N27" t="str">
        <f>"是"</f>
        <v>是</v>
      </c>
      <c r="O27" s="1" t="s">
        <v>78</v>
      </c>
      <c r="P27" s="1" t="s">
        <v>79</v>
      </c>
      <c r="Q27" t="str">
        <f>"小学"</f>
        <v>小学</v>
      </c>
      <c r="R27" t="str">
        <f>"通过"</f>
        <v>通过</v>
      </c>
    </row>
    <row r="28" spans="1:18">
      <c r="A28" t="str">
        <f>"27"</f>
        <v>27</v>
      </c>
      <c r="B28" t="str">
        <f>"兰丽婵"</f>
        <v>兰丽婵</v>
      </c>
      <c r="C28" t="str">
        <f>"女        "</f>
        <v xml:space="preserve">女        </v>
      </c>
      <c r="D28" t="str">
        <f>"壮族"</f>
        <v>壮族</v>
      </c>
      <c r="E28" t="str">
        <f>"广西河池"</f>
        <v>广西河池</v>
      </c>
      <c r="F28" t="str">
        <f>"1986年09月"</f>
        <v>1986年09月</v>
      </c>
      <c r="G28" t="str">
        <f>"群众"</f>
        <v>群众</v>
      </c>
      <c r="H28" s="1" t="s">
        <v>80</v>
      </c>
      <c r="I28" t="str">
        <f>"河池学院小学计算机教育"</f>
        <v>河池学院小学计算机教育</v>
      </c>
      <c r="J28" t="str">
        <f>"小学计算机教育"</f>
        <v>小学计算机教育</v>
      </c>
      <c r="K28" t="str">
        <f>"专科无学位"</f>
        <v>专科无学位</v>
      </c>
      <c r="L28" t="str">
        <f>"涠洲岛"</f>
        <v>涠洲岛</v>
      </c>
      <c r="M28" t="str">
        <f>"2007.06.01"</f>
        <v>2007.06.01</v>
      </c>
      <c r="N28" t="str">
        <f>"是"</f>
        <v>是</v>
      </c>
      <c r="O28" s="1" t="s">
        <v>81</v>
      </c>
      <c r="P28" s="1" t="s">
        <v>82</v>
      </c>
      <c r="Q28" t="str">
        <f>"小学"</f>
        <v>小学</v>
      </c>
      <c r="R28" t="str">
        <f>"通过"</f>
        <v>通过</v>
      </c>
    </row>
    <row r="29" spans="1:18">
      <c r="A29" t="str">
        <f>"28"</f>
        <v>28</v>
      </c>
      <c r="B29" t="str">
        <f>"黄燕雪"</f>
        <v>黄燕雪</v>
      </c>
      <c r="C29" t="str">
        <f>"女        "</f>
        <v xml:space="preserve">女        </v>
      </c>
      <c r="D29" t="str">
        <f>"壮族"</f>
        <v>壮族</v>
      </c>
      <c r="E29" t="str">
        <f>"广西"</f>
        <v>广西</v>
      </c>
      <c r="F29" t="str">
        <f>"1992年06月"</f>
        <v>1992年06月</v>
      </c>
      <c r="G29" t="str">
        <f>"共青团员"</f>
        <v>共青团员</v>
      </c>
      <c r="H29" s="1" t="s">
        <v>83</v>
      </c>
      <c r="I29" t="str">
        <f>"上海农林职业技术学院园艺技术"</f>
        <v>上海农林职业技术学院园艺技术</v>
      </c>
      <c r="J29" t="str">
        <f>"园艺技术"</f>
        <v>园艺技术</v>
      </c>
      <c r="K29" t="str">
        <f>"专科无学位"</f>
        <v>专科无学位</v>
      </c>
      <c r="L29" t="str">
        <f>"涠洲岛"</f>
        <v>涠洲岛</v>
      </c>
      <c r="M29" t="str">
        <f>"2016.06.01"</f>
        <v>2016.06.01</v>
      </c>
      <c r="N29" t="str">
        <f>"不是"</f>
        <v>不是</v>
      </c>
      <c r="O29" s="1" t="s">
        <v>47</v>
      </c>
      <c r="P29" s="1" t="s">
        <v>84</v>
      </c>
      <c r="Q29" t="str">
        <f>"小学"</f>
        <v>小学</v>
      </c>
      <c r="R29" t="str">
        <f>"不通过"</f>
        <v>不通过</v>
      </c>
    </row>
    <row r="30" spans="1:18">
      <c r="A30" t="str">
        <f>"29"</f>
        <v>29</v>
      </c>
      <c r="B30" t="str">
        <f>"毛雨才"</f>
        <v>毛雨才</v>
      </c>
      <c r="C30" t="str">
        <f>"男        "</f>
        <v xml:space="preserve">男        </v>
      </c>
      <c r="D30" t="str">
        <f>"汉族"</f>
        <v>汉族</v>
      </c>
      <c r="E30" t="str">
        <f>"广西南宁市宾阳县"</f>
        <v>广西南宁市宾阳县</v>
      </c>
      <c r="F30" t="str">
        <f>"1980年08月"</f>
        <v>1980年08月</v>
      </c>
      <c r="G30" t="str">
        <f>"共青团员"</f>
        <v>共青团员</v>
      </c>
      <c r="H30" s="1" t="s">
        <v>85</v>
      </c>
      <c r="I30" t="str">
        <f>"广西贺州学院汉语言文学教育"</f>
        <v>广西贺州学院汉语言文学教育</v>
      </c>
      <c r="J30" t="str">
        <f>"汉语言文学教育"</f>
        <v>汉语言文学教育</v>
      </c>
      <c r="K30" t="str">
        <f>"专科无学位"</f>
        <v>专科无学位</v>
      </c>
      <c r="L30" t="str">
        <f>"涠洲岛"</f>
        <v>涠洲岛</v>
      </c>
      <c r="M30" t="str">
        <f>"2005.07.01"</f>
        <v>2005.07.01</v>
      </c>
      <c r="N30" t="str">
        <f>"是"</f>
        <v>是</v>
      </c>
      <c r="O30" s="1" t="s">
        <v>86</v>
      </c>
      <c r="P30" s="1" t="s">
        <v>87</v>
      </c>
      <c r="Q30" t="str">
        <f>"小学"</f>
        <v>小学</v>
      </c>
      <c r="R30" t="str">
        <f>"不通过"</f>
        <v>不通过</v>
      </c>
    </row>
    <row r="31" spans="1:18">
      <c r="A31" t="str">
        <f>"30"</f>
        <v>30</v>
      </c>
      <c r="B31" t="str">
        <f>"梁帮芹"</f>
        <v>梁帮芹</v>
      </c>
      <c r="C31" t="str">
        <f>"女        "</f>
        <v xml:space="preserve">女        </v>
      </c>
      <c r="D31" t="str">
        <f>"汉族"</f>
        <v>汉族</v>
      </c>
      <c r="E31" t="str">
        <f>"广西北海市"</f>
        <v>广西北海市</v>
      </c>
      <c r="F31" t="str">
        <f>"1993年09月"</f>
        <v>1993年09月</v>
      </c>
      <c r="G31" t="str">
        <f>"共青团员"</f>
        <v>共青团员</v>
      </c>
      <c r="H31" s="1" t="s">
        <v>88</v>
      </c>
      <c r="I31" t="str">
        <f>"广西师范学院师园学院小学教育"</f>
        <v>广西师范学院师园学院小学教育</v>
      </c>
      <c r="J31" t="str">
        <f>"小学教育"</f>
        <v>小学教育</v>
      </c>
      <c r="K31" t="str">
        <f>"本科学士"</f>
        <v>本科学士</v>
      </c>
      <c r="L31" t="str">
        <f>"涠洲岛"</f>
        <v>涠洲岛</v>
      </c>
      <c r="M31" t="str">
        <f>"2017.06.01"</f>
        <v>2017.06.01</v>
      </c>
      <c r="N31" t="str">
        <f>"是"</f>
        <v>是</v>
      </c>
      <c r="O31" s="1" t="s">
        <v>47</v>
      </c>
      <c r="P31" s="1" t="s">
        <v>47</v>
      </c>
      <c r="Q31" t="str">
        <f>"小学"</f>
        <v>小学</v>
      </c>
      <c r="R31" t="str">
        <f>"通过"</f>
        <v>通过</v>
      </c>
    </row>
    <row r="32" spans="1:18">
      <c r="A32" t="str">
        <f>"31"</f>
        <v>31</v>
      </c>
      <c r="B32" t="str">
        <f>"梁春钰"</f>
        <v>梁春钰</v>
      </c>
      <c r="C32" t="str">
        <f>"女        "</f>
        <v xml:space="preserve">女        </v>
      </c>
      <c r="D32" t="str">
        <f>"汉族"</f>
        <v>汉族</v>
      </c>
      <c r="E32" t="str">
        <f>"广西省北海市"</f>
        <v>广西省北海市</v>
      </c>
      <c r="F32" t="str">
        <f>"1994年03月"</f>
        <v>1994年03月</v>
      </c>
      <c r="G32" t="str">
        <f>"群众"</f>
        <v>群众</v>
      </c>
      <c r="H32" s="1" t="s">
        <v>89</v>
      </c>
      <c r="I32" t="str">
        <f>"钦州学院汉语"</f>
        <v>钦州学院汉语</v>
      </c>
      <c r="J32" t="str">
        <f>"汉语"</f>
        <v>汉语</v>
      </c>
      <c r="K32" t="str">
        <f>"专科无学位"</f>
        <v>专科无学位</v>
      </c>
      <c r="L32" t="str">
        <f>"涠洲岛"</f>
        <v>涠洲岛</v>
      </c>
      <c r="M32" t="str">
        <f>"2016.06.01"</f>
        <v>2016.06.01</v>
      </c>
      <c r="N32" t="str">
        <f>"不是"</f>
        <v>不是</v>
      </c>
      <c r="O32" s="1" t="s">
        <v>90</v>
      </c>
      <c r="P32" s="1" t="s">
        <v>91</v>
      </c>
      <c r="Q32" t="str">
        <f>"小学"</f>
        <v>小学</v>
      </c>
      <c r="R32" t="str">
        <f>"不通过"</f>
        <v>不通过</v>
      </c>
    </row>
    <row r="33" spans="1:18">
      <c r="A33" t="str">
        <f>"32"</f>
        <v>32</v>
      </c>
      <c r="B33" t="str">
        <f>"杨顺林"</f>
        <v>杨顺林</v>
      </c>
      <c r="C33" t="str">
        <f>"男        "</f>
        <v xml:space="preserve">男        </v>
      </c>
      <c r="D33" t="str">
        <f>"苗族"</f>
        <v>苗族</v>
      </c>
      <c r="E33" t="str">
        <f>"云南省文山壮族苗族自"</f>
        <v>云南省文山壮族苗族自</v>
      </c>
      <c r="F33" t="str">
        <f>"1997年09月"</f>
        <v>1997年09月</v>
      </c>
      <c r="G33" t="str">
        <f>"共青团员"</f>
        <v>共青团员</v>
      </c>
      <c r="H33" s="1" t="s">
        <v>92</v>
      </c>
      <c r="I33" t="str">
        <f>"西双版纳职业技术学院初等教育"</f>
        <v>西双版纳职业技术学院初等教育</v>
      </c>
      <c r="J33" t="str">
        <f>"初等教育"</f>
        <v>初等教育</v>
      </c>
      <c r="K33" t="str">
        <f>"专科无学位"</f>
        <v>专科无学位</v>
      </c>
      <c r="L33" t="str">
        <f>"涠洲岛"</f>
        <v>涠洲岛</v>
      </c>
      <c r="M33" t="str">
        <f>"2017.07.01"</f>
        <v>2017.07.01</v>
      </c>
      <c r="N33" t="str">
        <f>"是"</f>
        <v>是</v>
      </c>
      <c r="O33" s="1" t="s">
        <v>36</v>
      </c>
      <c r="P33" s="1" t="s">
        <v>93</v>
      </c>
      <c r="Q33" t="str">
        <f>"小学"</f>
        <v>小学</v>
      </c>
      <c r="R33" t="str">
        <f>"通过"</f>
        <v>通过</v>
      </c>
    </row>
    <row r="34" spans="1:18">
      <c r="A34" t="str">
        <f>"33"</f>
        <v>33</v>
      </c>
      <c r="B34" t="str">
        <f>"高美仙"</f>
        <v>高美仙</v>
      </c>
      <c r="C34" t="str">
        <f>"女        "</f>
        <v xml:space="preserve">女        </v>
      </c>
      <c r="D34" t="str">
        <f>"汉族"</f>
        <v>汉族</v>
      </c>
      <c r="E34" t="str">
        <f>"湖北省孝感市"</f>
        <v>湖北省孝感市</v>
      </c>
      <c r="F34" t="str">
        <f>"1991年11月"</f>
        <v>1991年11月</v>
      </c>
      <c r="G34" t="str">
        <f>"群众"</f>
        <v>群众</v>
      </c>
      <c r="H34" s="1" t="s">
        <v>94</v>
      </c>
      <c r="I34" t="str">
        <f>"河池学院新闻学"</f>
        <v>河池学院新闻学</v>
      </c>
      <c r="J34" t="str">
        <f>"新闻学"</f>
        <v>新闻学</v>
      </c>
      <c r="K34" t="str">
        <f>"本科学士"</f>
        <v>本科学士</v>
      </c>
      <c r="L34" t="str">
        <f>"涠洲岛"</f>
        <v>涠洲岛</v>
      </c>
      <c r="M34" t="str">
        <f>"2014.06.01"</f>
        <v>2014.06.01</v>
      </c>
      <c r="N34" t="str">
        <f>"不是"</f>
        <v>不是</v>
      </c>
      <c r="O34" s="1" t="s">
        <v>95</v>
      </c>
      <c r="P34" s="1" t="s">
        <v>96</v>
      </c>
      <c r="Q34" t="str">
        <f>"小学"</f>
        <v>小学</v>
      </c>
      <c r="R34" t="str">
        <f>"通过"</f>
        <v>通过</v>
      </c>
    </row>
    <row r="35" spans="1:18">
      <c r="A35" t="str">
        <f>"34"</f>
        <v>34</v>
      </c>
      <c r="B35" t="str">
        <f>"吴九章"</f>
        <v>吴九章</v>
      </c>
      <c r="C35" t="str">
        <f>"男        "</f>
        <v xml:space="preserve">男        </v>
      </c>
      <c r="D35" t="str">
        <f>"汉族"</f>
        <v>汉族</v>
      </c>
      <c r="E35" t="str">
        <f>"广西北海"</f>
        <v>广西北海</v>
      </c>
      <c r="F35" t="str">
        <f>"1995年08月"</f>
        <v>1995年08月</v>
      </c>
      <c r="G35" t="str">
        <f>"中共党员"</f>
        <v>中共党员</v>
      </c>
      <c r="H35" s="1" t="s">
        <v>97</v>
      </c>
      <c r="I35" t="str">
        <f>"广西师范学院师园学院学前教育"</f>
        <v>广西师范学院师园学院学前教育</v>
      </c>
      <c r="J35" t="str">
        <f>"学前教育"</f>
        <v>学前教育</v>
      </c>
      <c r="K35" t="str">
        <f>"本科学士"</f>
        <v>本科学士</v>
      </c>
      <c r="L35" t="str">
        <f>"涠洲岛"</f>
        <v>涠洲岛</v>
      </c>
      <c r="M35" t="str">
        <f>"2017.06.01"</f>
        <v>2017.06.01</v>
      </c>
      <c r="N35" t="str">
        <f>"是"</f>
        <v>是</v>
      </c>
      <c r="O35" s="1" t="s">
        <v>36</v>
      </c>
      <c r="P35" s="1" t="s">
        <v>36</v>
      </c>
      <c r="Q35" t="str">
        <f>"小学"</f>
        <v>小学</v>
      </c>
      <c r="R35" t="str">
        <f>"通过"</f>
        <v>通过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Sheet4!涠洲岛_2017_6_286588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2017-06-28T01:41:53Z</dcterms:created>
  <dcterms:modified xsi:type="dcterms:W3CDTF">2017-06-28T01:55:37Z</dcterms:modified>
</cp:coreProperties>
</file>