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630" activeTab="0"/>
  </bookViews>
  <sheets>
    <sheet name="特岗报名信息表（公示）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<sst xmlns="http://schemas.openxmlformats.org/spreadsheetml/2006/main" count="10" uniqueCount="10">
  <si>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编号</t>
  </si>
  <si>
    <t>姓名</t>
  </si>
  <si>
    <t>性别</t>
  </si>
  <si>
    <t>毕业学校</t>
  </si>
  <si>
    <t>专业</t>
  </si>
  <si>
    <t>学历学位</t>
  </si>
  <si>
    <t>教师资格种类</t>
  </si>
  <si>
    <t>任教学段</t>
  </si>
  <si>
    <t>任教科目</t>
  </si>
  <si>
    <t>2017年特岗教师招聘报名消息表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</si>
</sst>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Layout" workbookViewId="0" topLeftCell="A145">
      <selection activeCell="E157" sqref="E157"/>
    </sheetView>
  </sheetViews>
  <sheetFormatPr defaultColWidth="9.140625" defaultRowHeight="15"/>
  <cols>
    <col min="1" max="1" width="8.28125" style="4" customWidth="1"/>
    <col min="2" max="2" width="8.421875" style="1" customWidth="1"/>
    <col min="3" max="3" width="6.57421875" style="4" customWidth="1"/>
    <col min="4" max="4" width="31.7109375" style="1" customWidth="1"/>
    <col min="5" max="5" width="13.140625" style="1" customWidth="1"/>
    <col min="6" max="6" width="13.421875" style="1" customWidth="1"/>
    <col min="7" max="8" width="13.8515625" style="1" customWidth="1"/>
    <col min="9" max="9" width="11.421875" style="1" customWidth="1"/>
    <col min="10" max="10" width="13.8515625" style="1" customWidth="1"/>
    <col min="11" max="16384" width="9.00390625" style="1" customWidth="1"/>
  </cols>
  <sheetData>
    <row r="1" spans="1:9" ht="32.25" customHeight="1">
      <c r="A1" s="5" t="s">
        <v>9</v>
      </c>
      <c r="B1" s="6"/>
      <c r="C1" s="6"/>
      <c r="D1" s="6"/>
      <c r="E1" s="6"/>
      <c r="F1" s="6"/>
      <c r="G1" s="6"/>
      <c r="H1" s="6"/>
      <c r="I1" s="6"/>
    </row>
    <row r="2" spans="1:9" ht="27.75" customHeight="1">
      <c r="A2" s="3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7.75" customHeight="1">
      <c r="A3" s="3">
        <v>1</v>
      </c>
      <c r="B3" s="2" t="str">
        <f>"庞春燕"</f>
        <v>庞春燕</v>
      </c>
      <c r="C3" s="3" t="str">
        <f>"女        "</f>
        <v>女        </v>
      </c>
      <c r="D3" s="2" t="str">
        <f>"广西柳州师范高等专科学校汉语言文学"</f>
        <v>广西柳州师范高等专科学校汉语言文学</v>
      </c>
      <c r="E3" s="2" t="str">
        <f>"汉语言文学"</f>
        <v>汉语言文学</v>
      </c>
      <c r="F3" s="2" t="str">
        <f>"专科无学位"</f>
        <v>专科无学位</v>
      </c>
      <c r="G3" s="2" t="str">
        <f>"2:小学"</f>
        <v>2:小学</v>
      </c>
      <c r="H3" s="2" t="str">
        <f aca="true" t="shared" si="0" ref="H3:H28">"小学"</f>
        <v>小学</v>
      </c>
      <c r="I3" s="2" t="str">
        <f aca="true" t="shared" si="1" ref="I3:I28">"102:语文"</f>
        <v>102:语文</v>
      </c>
    </row>
    <row r="4" spans="1:9" ht="27.75" customHeight="1">
      <c r="A4" s="3">
        <v>2</v>
      </c>
      <c r="B4" s="2" t="str">
        <f>"秦羽"</f>
        <v>秦羽</v>
      </c>
      <c r="C4" s="3" t="str">
        <f>"男        "</f>
        <v>男        </v>
      </c>
      <c r="D4" s="2" t="str">
        <f>"牡丹江师范学院经济学"</f>
        <v>牡丹江师范学院经济学</v>
      </c>
      <c r="E4" s="2" t="str">
        <f>"经济学"</f>
        <v>经济学</v>
      </c>
      <c r="F4" s="2" t="str">
        <f>"本科学士"</f>
        <v>本科学士</v>
      </c>
      <c r="G4" s="2" t="str">
        <f>"0:暂未取得"</f>
        <v>0:暂未取得</v>
      </c>
      <c r="H4" s="2" t="str">
        <f t="shared" si="0"/>
        <v>小学</v>
      </c>
      <c r="I4" s="2" t="str">
        <f t="shared" si="1"/>
        <v>102:语文</v>
      </c>
    </row>
    <row r="5" spans="1:9" ht="27.75" customHeight="1">
      <c r="A5" s="3">
        <v>3</v>
      </c>
      <c r="B5" s="2" t="str">
        <f>"王露瑶"</f>
        <v>王露瑶</v>
      </c>
      <c r="C5" s="3" t="str">
        <f aca="true" t="shared" si="2" ref="C5:C16">"女        "</f>
        <v>女        </v>
      </c>
      <c r="D5" s="2" t="str">
        <f>"桂林师范高等专科学校学前教育"</f>
        <v>桂林师范高等专科学校学前教育</v>
      </c>
      <c r="E5" s="2" t="str">
        <f>"学前教育"</f>
        <v>学前教育</v>
      </c>
      <c r="F5" s="2" t="str">
        <f>"专科无学位"</f>
        <v>专科无学位</v>
      </c>
      <c r="G5" s="2" t="str">
        <f>"2:小学"</f>
        <v>2:小学</v>
      </c>
      <c r="H5" s="2" t="str">
        <f t="shared" si="0"/>
        <v>小学</v>
      </c>
      <c r="I5" s="2" t="str">
        <f t="shared" si="1"/>
        <v>102:语文</v>
      </c>
    </row>
    <row r="6" spans="1:9" ht="27.75" customHeight="1">
      <c r="A6" s="3">
        <v>4</v>
      </c>
      <c r="B6" s="2" t="str">
        <f>"朱婷婷"</f>
        <v>朱婷婷</v>
      </c>
      <c r="C6" s="3" t="str">
        <f t="shared" si="2"/>
        <v>女        </v>
      </c>
      <c r="D6" s="2" t="str">
        <f>"广西教育学院汉语专业"</f>
        <v>广西教育学院汉语专业</v>
      </c>
      <c r="E6" s="2" t="str">
        <f>"汉语专业"</f>
        <v>汉语专业</v>
      </c>
      <c r="F6" s="2" t="str">
        <f>"专科学士"</f>
        <v>专科学士</v>
      </c>
      <c r="G6" s="2" t="str">
        <f>"3:初级中学"</f>
        <v>3:初级中学</v>
      </c>
      <c r="H6" s="2" t="str">
        <f t="shared" si="0"/>
        <v>小学</v>
      </c>
      <c r="I6" s="2" t="str">
        <f t="shared" si="1"/>
        <v>102:语文</v>
      </c>
    </row>
    <row r="7" spans="1:9" ht="27.75" customHeight="1">
      <c r="A7" s="3">
        <v>5</v>
      </c>
      <c r="B7" s="2" t="str">
        <f>"钟胜宁"</f>
        <v>钟胜宁</v>
      </c>
      <c r="C7" s="3" t="str">
        <f t="shared" si="2"/>
        <v>女        </v>
      </c>
      <c r="D7" s="2" t="str">
        <f>"广西科技师范学院汉语言文学"</f>
        <v>广西科技师范学院汉语言文学</v>
      </c>
      <c r="E7" s="2" t="str">
        <f>"汉语言文学"</f>
        <v>汉语言文学</v>
      </c>
      <c r="F7" s="2" t="str">
        <f>"本科学士"</f>
        <v>本科学士</v>
      </c>
      <c r="G7" s="2" t="str">
        <f>"2:小学"</f>
        <v>2:小学</v>
      </c>
      <c r="H7" s="2" t="str">
        <f t="shared" si="0"/>
        <v>小学</v>
      </c>
      <c r="I7" s="2" t="str">
        <f t="shared" si="1"/>
        <v>102:语文</v>
      </c>
    </row>
    <row r="8" spans="1:9" ht="27.75" customHeight="1">
      <c r="A8" s="3">
        <v>6</v>
      </c>
      <c r="B8" s="2" t="str">
        <f>"王艳思"</f>
        <v>王艳思</v>
      </c>
      <c r="C8" s="3" t="str">
        <f t="shared" si="2"/>
        <v>女        </v>
      </c>
      <c r="D8" s="2" t="str">
        <f>"贺州学院对外汉语"</f>
        <v>贺州学院对外汉语</v>
      </c>
      <c r="E8" s="2" t="str">
        <f>"对外汉语"</f>
        <v>对外汉语</v>
      </c>
      <c r="F8" s="2" t="str">
        <f>"本科学士"</f>
        <v>本科学士</v>
      </c>
      <c r="G8" s="2" t="str">
        <f>"4:高级中学"</f>
        <v>4:高级中学</v>
      </c>
      <c r="H8" s="2" t="str">
        <f t="shared" si="0"/>
        <v>小学</v>
      </c>
      <c r="I8" s="2" t="str">
        <f t="shared" si="1"/>
        <v>102:语文</v>
      </c>
    </row>
    <row r="9" spans="1:9" ht="27.75" customHeight="1">
      <c r="A9" s="3">
        <v>7</v>
      </c>
      <c r="B9" s="2" t="str">
        <f>"罗海莲"</f>
        <v>罗海莲</v>
      </c>
      <c r="C9" s="3" t="str">
        <f t="shared" si="2"/>
        <v>女        </v>
      </c>
      <c r="D9" s="2" t="str">
        <f>"广西教育学院汉语"</f>
        <v>广西教育学院汉语</v>
      </c>
      <c r="E9" s="2" t="str">
        <f>"汉语"</f>
        <v>汉语</v>
      </c>
      <c r="F9" s="2" t="str">
        <f aca="true" t="shared" si="3" ref="F9:F14">"专科无学位"</f>
        <v>专科无学位</v>
      </c>
      <c r="G9" s="2" t="str">
        <f>"3:初级中学"</f>
        <v>3:初级中学</v>
      </c>
      <c r="H9" s="2" t="str">
        <f t="shared" si="0"/>
        <v>小学</v>
      </c>
      <c r="I9" s="2" t="str">
        <f t="shared" si="1"/>
        <v>102:语文</v>
      </c>
    </row>
    <row r="10" spans="1:9" ht="27.75" customHeight="1">
      <c r="A10" s="3">
        <v>8</v>
      </c>
      <c r="B10" s="2" t="str">
        <f>"李钒"</f>
        <v>李钒</v>
      </c>
      <c r="C10" s="3" t="str">
        <f t="shared" si="2"/>
        <v>女        </v>
      </c>
      <c r="D10" s="2" t="str">
        <f>"玉林师范学院小学教育"</f>
        <v>玉林师范学院小学教育</v>
      </c>
      <c r="E10" s="2" t="str">
        <f>"小学教育"</f>
        <v>小学教育</v>
      </c>
      <c r="F10" s="2" t="str">
        <f t="shared" si="3"/>
        <v>专科无学位</v>
      </c>
      <c r="G10" s="2" t="str">
        <f>"0:暂未取得"</f>
        <v>0:暂未取得</v>
      </c>
      <c r="H10" s="2" t="str">
        <f t="shared" si="0"/>
        <v>小学</v>
      </c>
      <c r="I10" s="2" t="str">
        <f t="shared" si="1"/>
        <v>102:语文</v>
      </c>
    </row>
    <row r="11" spans="1:9" ht="27.75" customHeight="1">
      <c r="A11" s="3">
        <v>9</v>
      </c>
      <c r="B11" s="2" t="str">
        <f>"钟燕华"</f>
        <v>钟燕华</v>
      </c>
      <c r="C11" s="3" t="str">
        <f t="shared" si="2"/>
        <v>女        </v>
      </c>
      <c r="D11" s="2" t="str">
        <f>"广西教育学院汉语专业"</f>
        <v>广西教育学院汉语专业</v>
      </c>
      <c r="E11" s="2" t="str">
        <f>"汉语专业"</f>
        <v>汉语专业</v>
      </c>
      <c r="F11" s="2" t="str">
        <f t="shared" si="3"/>
        <v>专科无学位</v>
      </c>
      <c r="G11" s="2" t="str">
        <f>"3:初级中学"</f>
        <v>3:初级中学</v>
      </c>
      <c r="H11" s="2" t="str">
        <f t="shared" si="0"/>
        <v>小学</v>
      </c>
      <c r="I11" s="2" t="str">
        <f t="shared" si="1"/>
        <v>102:语文</v>
      </c>
    </row>
    <row r="12" spans="1:9" ht="27.75" customHeight="1">
      <c r="A12" s="3">
        <v>10</v>
      </c>
      <c r="B12" s="2" t="str">
        <f>"梁凌皓"</f>
        <v>梁凌皓</v>
      </c>
      <c r="C12" s="3" t="str">
        <f t="shared" si="2"/>
        <v>女        </v>
      </c>
      <c r="D12" s="2" t="str">
        <f>"广西科技师范学院汉语"</f>
        <v>广西科技师范学院汉语</v>
      </c>
      <c r="E12" s="2" t="str">
        <f>"汉语"</f>
        <v>汉语</v>
      </c>
      <c r="F12" s="2" t="str">
        <f t="shared" si="3"/>
        <v>专科无学位</v>
      </c>
      <c r="G12" s="2" t="str">
        <f>"0:暂未取得"</f>
        <v>0:暂未取得</v>
      </c>
      <c r="H12" s="2" t="str">
        <f t="shared" si="0"/>
        <v>小学</v>
      </c>
      <c r="I12" s="2" t="str">
        <f t="shared" si="1"/>
        <v>102:语文</v>
      </c>
    </row>
    <row r="13" spans="1:9" ht="27.75" customHeight="1">
      <c r="A13" s="3">
        <v>11</v>
      </c>
      <c r="B13" s="2" t="str">
        <f>"曾科臻"</f>
        <v>曾科臻</v>
      </c>
      <c r="C13" s="3" t="str">
        <f t="shared" si="2"/>
        <v>女        </v>
      </c>
      <c r="D13" s="2" t="str">
        <f>"广西教育学院思想政治教育"</f>
        <v>广西教育学院思想政治教育</v>
      </c>
      <c r="E13" s="2" t="str">
        <f>"思想政治教育"</f>
        <v>思想政治教育</v>
      </c>
      <c r="F13" s="2" t="str">
        <f t="shared" si="3"/>
        <v>专科无学位</v>
      </c>
      <c r="G13" s="2" t="str">
        <f>"3:初级中学"</f>
        <v>3:初级中学</v>
      </c>
      <c r="H13" s="2" t="str">
        <f t="shared" si="0"/>
        <v>小学</v>
      </c>
      <c r="I13" s="2" t="str">
        <f t="shared" si="1"/>
        <v>102:语文</v>
      </c>
    </row>
    <row r="14" spans="1:9" ht="27.75" customHeight="1">
      <c r="A14" s="3">
        <v>12</v>
      </c>
      <c r="B14" s="2" t="str">
        <f>"梁丹心"</f>
        <v>梁丹心</v>
      </c>
      <c r="C14" s="3" t="str">
        <f t="shared" si="2"/>
        <v>女        </v>
      </c>
      <c r="D14" s="2" t="str">
        <f>"广西民族师范学院语文教育"</f>
        <v>广西民族师范学院语文教育</v>
      </c>
      <c r="E14" s="2" t="str">
        <f>"语文教育"</f>
        <v>语文教育</v>
      </c>
      <c r="F14" s="2" t="str">
        <f t="shared" si="3"/>
        <v>专科无学位</v>
      </c>
      <c r="G14" s="2" t="str">
        <f>"3:初级中学"</f>
        <v>3:初级中学</v>
      </c>
      <c r="H14" s="2" t="str">
        <f t="shared" si="0"/>
        <v>小学</v>
      </c>
      <c r="I14" s="2" t="str">
        <f t="shared" si="1"/>
        <v>102:语文</v>
      </c>
    </row>
    <row r="15" spans="1:9" ht="27.75" customHeight="1">
      <c r="A15" s="3">
        <v>13</v>
      </c>
      <c r="B15" s="2" t="str">
        <f>"吴孟娟"</f>
        <v>吴孟娟</v>
      </c>
      <c r="C15" s="3" t="str">
        <f t="shared" si="2"/>
        <v>女        </v>
      </c>
      <c r="D15" s="2" t="str">
        <f>"玉林师范学院思想政治教育"</f>
        <v>玉林师范学院思想政治教育</v>
      </c>
      <c r="E15" s="2" t="str">
        <f>"思想政治教育"</f>
        <v>思想政治教育</v>
      </c>
      <c r="F15" s="2" t="str">
        <f>"本科学士"</f>
        <v>本科学士</v>
      </c>
      <c r="G15" s="2" t="str">
        <f>"4:高级中学"</f>
        <v>4:高级中学</v>
      </c>
      <c r="H15" s="2" t="str">
        <f t="shared" si="0"/>
        <v>小学</v>
      </c>
      <c r="I15" s="2" t="str">
        <f t="shared" si="1"/>
        <v>102:语文</v>
      </c>
    </row>
    <row r="16" spans="1:9" ht="27.75" customHeight="1">
      <c r="A16" s="3">
        <v>14</v>
      </c>
      <c r="B16" s="2" t="str">
        <f>"王秋宁"</f>
        <v>王秋宁</v>
      </c>
      <c r="C16" s="3" t="str">
        <f t="shared" si="2"/>
        <v>女        </v>
      </c>
      <c r="D16" s="2" t="str">
        <f>"广西科技师范学院综合文科教育"</f>
        <v>广西科技师范学院综合文科教育</v>
      </c>
      <c r="E16" s="2" t="str">
        <f>"综合文科教育"</f>
        <v>综合文科教育</v>
      </c>
      <c r="F16" s="2" t="str">
        <f>"专科无学位"</f>
        <v>专科无学位</v>
      </c>
      <c r="G16" s="2" t="str">
        <f>"2:小学"</f>
        <v>2:小学</v>
      </c>
      <c r="H16" s="2" t="str">
        <f t="shared" si="0"/>
        <v>小学</v>
      </c>
      <c r="I16" s="2" t="str">
        <f t="shared" si="1"/>
        <v>102:语文</v>
      </c>
    </row>
    <row r="17" spans="1:9" ht="27.75" customHeight="1">
      <c r="A17" s="3">
        <v>15</v>
      </c>
      <c r="B17" s="2" t="str">
        <f>"陈本通"</f>
        <v>陈本通</v>
      </c>
      <c r="C17" s="3" t="str">
        <f>"男        "</f>
        <v>男        </v>
      </c>
      <c r="D17" s="2" t="str">
        <f>"广西大学行健文理学院工商管理"</f>
        <v>广西大学行健文理学院工商管理</v>
      </c>
      <c r="E17" s="2" t="str">
        <f>"工商管理"</f>
        <v>工商管理</v>
      </c>
      <c r="F17" s="2" t="str">
        <f>"本科学士"</f>
        <v>本科学士</v>
      </c>
      <c r="G17" s="2" t="str">
        <f>"0:暂未取得"</f>
        <v>0:暂未取得</v>
      </c>
      <c r="H17" s="2" t="str">
        <f t="shared" si="0"/>
        <v>小学</v>
      </c>
      <c r="I17" s="2" t="str">
        <f t="shared" si="1"/>
        <v>102:语文</v>
      </c>
    </row>
    <row r="18" spans="1:9" ht="27.75" customHeight="1">
      <c r="A18" s="3">
        <v>16</v>
      </c>
      <c r="B18" s="2" t="str">
        <f>"罗玉敏"</f>
        <v>罗玉敏</v>
      </c>
      <c r="C18" s="3" t="str">
        <f aca="true" t="shared" si="4" ref="C18:C59">"女        "</f>
        <v>女        </v>
      </c>
      <c r="D18" s="2" t="str">
        <f>"玉林师范学院学前教育"</f>
        <v>玉林师范学院学前教育</v>
      </c>
      <c r="E18" s="2" t="str">
        <f>"学前教育"</f>
        <v>学前教育</v>
      </c>
      <c r="F18" s="2" t="str">
        <f>"专科无学位"</f>
        <v>专科无学位</v>
      </c>
      <c r="G18" s="2" t="str">
        <f>"2:小学"</f>
        <v>2:小学</v>
      </c>
      <c r="H18" s="2" t="str">
        <f t="shared" si="0"/>
        <v>小学</v>
      </c>
      <c r="I18" s="2" t="str">
        <f t="shared" si="1"/>
        <v>102:语文</v>
      </c>
    </row>
    <row r="19" spans="1:9" ht="27.75" customHeight="1">
      <c r="A19" s="3">
        <v>17</v>
      </c>
      <c r="B19" s="2" t="str">
        <f>"何倩雯"</f>
        <v>何倩雯</v>
      </c>
      <c r="C19" s="3" t="str">
        <f t="shared" si="4"/>
        <v>女        </v>
      </c>
      <c r="D19" s="2" t="str">
        <f>"玉林师范学院学前教育"</f>
        <v>玉林师范学院学前教育</v>
      </c>
      <c r="E19" s="2" t="str">
        <f>"学前教育"</f>
        <v>学前教育</v>
      </c>
      <c r="F19" s="2" t="str">
        <f>"专科无学位"</f>
        <v>专科无学位</v>
      </c>
      <c r="G19" s="2" t="str">
        <f>"2:小学"</f>
        <v>2:小学</v>
      </c>
      <c r="H19" s="2" t="str">
        <f t="shared" si="0"/>
        <v>小学</v>
      </c>
      <c r="I19" s="2" t="str">
        <f t="shared" si="1"/>
        <v>102:语文</v>
      </c>
    </row>
    <row r="20" spans="1:9" ht="27.75" customHeight="1">
      <c r="A20" s="3">
        <v>18</v>
      </c>
      <c r="B20" s="2" t="str">
        <f>"周宗丽"</f>
        <v>周宗丽</v>
      </c>
      <c r="C20" s="3" t="str">
        <f t="shared" si="4"/>
        <v>女        </v>
      </c>
      <c r="D20" s="2" t="str">
        <f>"玉林师范学院汉语言文学"</f>
        <v>玉林师范学院汉语言文学</v>
      </c>
      <c r="E20" s="2" t="str">
        <f>"汉语言文学"</f>
        <v>汉语言文学</v>
      </c>
      <c r="F20" s="2" t="str">
        <f>"本科学士"</f>
        <v>本科学士</v>
      </c>
      <c r="G20" s="2" t="str">
        <f>"4:高级中学"</f>
        <v>4:高级中学</v>
      </c>
      <c r="H20" s="2" t="str">
        <f t="shared" si="0"/>
        <v>小学</v>
      </c>
      <c r="I20" s="2" t="str">
        <f t="shared" si="1"/>
        <v>102:语文</v>
      </c>
    </row>
    <row r="21" spans="1:9" ht="27.75" customHeight="1">
      <c r="A21" s="3">
        <v>19</v>
      </c>
      <c r="B21" s="2" t="str">
        <f>"陈永露"</f>
        <v>陈永露</v>
      </c>
      <c r="C21" s="3" t="str">
        <f t="shared" si="4"/>
        <v>女        </v>
      </c>
      <c r="D21" s="2" t="str">
        <f>"广西民族师范学院综合文科教育"</f>
        <v>广西民族师范学院综合文科教育</v>
      </c>
      <c r="E21" s="2" t="str">
        <f>"综合文科教育"</f>
        <v>综合文科教育</v>
      </c>
      <c r="F21" s="2" t="str">
        <f>"专科无学位"</f>
        <v>专科无学位</v>
      </c>
      <c r="G21" s="2" t="str">
        <f>"3:初级中学"</f>
        <v>3:初级中学</v>
      </c>
      <c r="H21" s="2" t="str">
        <f t="shared" si="0"/>
        <v>小学</v>
      </c>
      <c r="I21" s="2" t="str">
        <f t="shared" si="1"/>
        <v>102:语文</v>
      </c>
    </row>
    <row r="22" spans="1:9" ht="27.75" customHeight="1">
      <c r="A22" s="3">
        <v>20</v>
      </c>
      <c r="B22" s="2" t="str">
        <f>"王新雁"</f>
        <v>王新雁</v>
      </c>
      <c r="C22" s="3" t="str">
        <f t="shared" si="4"/>
        <v>女        </v>
      </c>
      <c r="D22" s="2" t="str">
        <f>"玉林师范学院环境设计"</f>
        <v>玉林师范学院环境设计</v>
      </c>
      <c r="E22" s="2" t="str">
        <f>"环境设计"</f>
        <v>环境设计</v>
      </c>
      <c r="F22" s="2" t="str">
        <f>"本科学士"</f>
        <v>本科学士</v>
      </c>
      <c r="G22" s="2" t="str">
        <f>"0:暂未取得"</f>
        <v>0:暂未取得</v>
      </c>
      <c r="H22" s="2" t="str">
        <f t="shared" si="0"/>
        <v>小学</v>
      </c>
      <c r="I22" s="2" t="str">
        <f t="shared" si="1"/>
        <v>102:语文</v>
      </c>
    </row>
    <row r="23" spans="1:9" ht="27.75" customHeight="1">
      <c r="A23" s="3">
        <v>21</v>
      </c>
      <c r="B23" s="2" t="str">
        <f>"叶兰"</f>
        <v>叶兰</v>
      </c>
      <c r="C23" s="3" t="str">
        <f t="shared" si="4"/>
        <v>女        </v>
      </c>
      <c r="D23" s="2" t="str">
        <f>"广西师范学院应用心理学"</f>
        <v>广西师范学院应用心理学</v>
      </c>
      <c r="E23" s="2" t="str">
        <f>"应用心理学"</f>
        <v>应用心理学</v>
      </c>
      <c r="F23" s="2" t="str">
        <f>"本科学士"</f>
        <v>本科学士</v>
      </c>
      <c r="G23" s="2" t="str">
        <f>"4:高级中学"</f>
        <v>4:高级中学</v>
      </c>
      <c r="H23" s="2" t="str">
        <f t="shared" si="0"/>
        <v>小学</v>
      </c>
      <c r="I23" s="2" t="str">
        <f t="shared" si="1"/>
        <v>102:语文</v>
      </c>
    </row>
    <row r="24" spans="1:9" ht="27.75" customHeight="1">
      <c r="A24" s="3">
        <v>22</v>
      </c>
      <c r="B24" s="2" t="str">
        <f>"李雪梅"</f>
        <v>李雪梅</v>
      </c>
      <c r="C24" s="3" t="str">
        <f t="shared" si="4"/>
        <v>女        </v>
      </c>
      <c r="D24" s="2" t="str">
        <f>"广西民族师范学院综合文科教育"</f>
        <v>广西民族师范学院综合文科教育</v>
      </c>
      <c r="E24" s="2" t="str">
        <f>"综合文科教育"</f>
        <v>综合文科教育</v>
      </c>
      <c r="F24" s="2" t="str">
        <f>"专科无学位"</f>
        <v>专科无学位</v>
      </c>
      <c r="G24" s="2" t="str">
        <f>"2:小学"</f>
        <v>2:小学</v>
      </c>
      <c r="H24" s="2" t="str">
        <f t="shared" si="0"/>
        <v>小学</v>
      </c>
      <c r="I24" s="2" t="str">
        <f t="shared" si="1"/>
        <v>102:语文</v>
      </c>
    </row>
    <row r="25" spans="1:9" ht="27.75" customHeight="1">
      <c r="A25" s="3">
        <v>23</v>
      </c>
      <c r="B25" s="2" t="str">
        <f>"邱燕玲"</f>
        <v>邱燕玲</v>
      </c>
      <c r="C25" s="3" t="str">
        <f t="shared" si="4"/>
        <v>女        </v>
      </c>
      <c r="D25" s="2" t="str">
        <f>"桂林师范高等专科学校汉语"</f>
        <v>桂林师范高等专科学校汉语</v>
      </c>
      <c r="E25" s="2" t="str">
        <f>"汉语"</f>
        <v>汉语</v>
      </c>
      <c r="F25" s="2" t="str">
        <f>"专科无学位"</f>
        <v>专科无学位</v>
      </c>
      <c r="G25" s="2" t="str">
        <f>"2:小学"</f>
        <v>2:小学</v>
      </c>
      <c r="H25" s="2" t="str">
        <f t="shared" si="0"/>
        <v>小学</v>
      </c>
      <c r="I25" s="2" t="str">
        <f t="shared" si="1"/>
        <v>102:语文</v>
      </c>
    </row>
    <row r="26" spans="1:9" ht="27.75" customHeight="1">
      <c r="A26" s="3">
        <v>24</v>
      </c>
      <c r="B26" s="2" t="str">
        <f>"林茂素"</f>
        <v>林茂素</v>
      </c>
      <c r="C26" s="3" t="str">
        <f t="shared" si="4"/>
        <v>女        </v>
      </c>
      <c r="D26" s="2" t="str">
        <f>"广西工业职业技术学院语文教育"</f>
        <v>广西工业职业技术学院语文教育</v>
      </c>
      <c r="E26" s="2" t="str">
        <f>"语文教育"</f>
        <v>语文教育</v>
      </c>
      <c r="F26" s="2" t="str">
        <f>"专科无学位"</f>
        <v>专科无学位</v>
      </c>
      <c r="G26" s="2" t="str">
        <f>"2:小学"</f>
        <v>2:小学</v>
      </c>
      <c r="H26" s="2" t="str">
        <f t="shared" si="0"/>
        <v>小学</v>
      </c>
      <c r="I26" s="2" t="str">
        <f t="shared" si="1"/>
        <v>102:语文</v>
      </c>
    </row>
    <row r="27" spans="1:9" ht="27.75" customHeight="1">
      <c r="A27" s="3">
        <v>25</v>
      </c>
      <c r="B27" s="2" t="str">
        <f>"车佩均"</f>
        <v>车佩均</v>
      </c>
      <c r="C27" s="3" t="str">
        <f t="shared" si="4"/>
        <v>女        </v>
      </c>
      <c r="D27" s="2" t="str">
        <f>"玉林师范学院汉语言文学"</f>
        <v>玉林师范学院汉语言文学</v>
      </c>
      <c r="E27" s="2" t="str">
        <f>"汉语言文学"</f>
        <v>汉语言文学</v>
      </c>
      <c r="F27" s="2" t="str">
        <f>"本科学士"</f>
        <v>本科学士</v>
      </c>
      <c r="G27" s="2" t="str">
        <f>"4:高级中学"</f>
        <v>4:高级中学</v>
      </c>
      <c r="H27" s="2" t="str">
        <f t="shared" si="0"/>
        <v>小学</v>
      </c>
      <c r="I27" s="2" t="str">
        <f t="shared" si="1"/>
        <v>102:语文</v>
      </c>
    </row>
    <row r="28" spans="1:9" ht="27.75" customHeight="1">
      <c r="A28" s="3">
        <v>26</v>
      </c>
      <c r="B28" s="2" t="str">
        <f>"李耀瑶"</f>
        <v>李耀瑶</v>
      </c>
      <c r="C28" s="3" t="str">
        <f t="shared" si="4"/>
        <v>女        </v>
      </c>
      <c r="D28" s="2" t="str">
        <f>"百色学院对外汉语"</f>
        <v>百色学院对外汉语</v>
      </c>
      <c r="E28" s="2" t="str">
        <f>"对外汉语"</f>
        <v>对外汉语</v>
      </c>
      <c r="F28" s="2" t="str">
        <f>"本科学士"</f>
        <v>本科学士</v>
      </c>
      <c r="G28" s="2" t="str">
        <f>"3:初级中学"</f>
        <v>3:初级中学</v>
      </c>
      <c r="H28" s="2" t="str">
        <f t="shared" si="0"/>
        <v>小学</v>
      </c>
      <c r="I28" s="2" t="str">
        <f t="shared" si="1"/>
        <v>102:语文</v>
      </c>
    </row>
    <row r="29" spans="1:9" ht="27.75" customHeight="1">
      <c r="A29" s="3">
        <v>27</v>
      </c>
      <c r="B29" s="2" t="str">
        <f>"张希桐"</f>
        <v>张希桐</v>
      </c>
      <c r="C29" s="3" t="str">
        <f t="shared" si="4"/>
        <v>女        </v>
      </c>
      <c r="D29" s="2" t="str">
        <f>"河池学院行政管理"</f>
        <v>河池学院行政管理</v>
      </c>
      <c r="E29" s="2" t="str">
        <f>"行政管理"</f>
        <v>行政管理</v>
      </c>
      <c r="F29" s="2" t="str">
        <f>"本科学士"</f>
        <v>本科学士</v>
      </c>
      <c r="G29" s="2" t="str">
        <f>"0:暂未取得"</f>
        <v>0:暂未取得</v>
      </c>
      <c r="H29" s="2" t="str">
        <f aca="true" t="shared" si="5" ref="H29:H58">"小学"</f>
        <v>小学</v>
      </c>
      <c r="I29" s="2" t="str">
        <f aca="true" t="shared" si="6" ref="I29:I58">"102:语文"</f>
        <v>102:语文</v>
      </c>
    </row>
    <row r="30" spans="1:9" ht="27.75" customHeight="1">
      <c r="A30" s="3">
        <v>28</v>
      </c>
      <c r="B30" s="2" t="str">
        <f>"庞凤英"</f>
        <v>庞凤英</v>
      </c>
      <c r="C30" s="3" t="str">
        <f t="shared" si="4"/>
        <v>女        </v>
      </c>
      <c r="D30" s="2" t="str">
        <f>"贺州学院对外汉语"</f>
        <v>贺州学院对外汉语</v>
      </c>
      <c r="E30" s="2" t="str">
        <f>"对外汉语"</f>
        <v>对外汉语</v>
      </c>
      <c r="F30" s="2" t="str">
        <f>"本科学士"</f>
        <v>本科学士</v>
      </c>
      <c r="G30" s="2" t="str">
        <f>"3:初级中学"</f>
        <v>3:初级中学</v>
      </c>
      <c r="H30" s="2" t="str">
        <f t="shared" si="5"/>
        <v>小学</v>
      </c>
      <c r="I30" s="2" t="str">
        <f t="shared" si="6"/>
        <v>102:语文</v>
      </c>
    </row>
    <row r="31" spans="1:9" ht="27.75" customHeight="1">
      <c r="A31" s="3">
        <v>29</v>
      </c>
      <c r="B31" s="2" t="str">
        <f>"何梅玲"</f>
        <v>何梅玲</v>
      </c>
      <c r="C31" s="3" t="str">
        <f t="shared" si="4"/>
        <v>女        </v>
      </c>
      <c r="D31" s="2" t="str">
        <f>"玉林师范学院汉语言文学"</f>
        <v>玉林师范学院汉语言文学</v>
      </c>
      <c r="E31" s="2" t="str">
        <f>"汉语言文学"</f>
        <v>汉语言文学</v>
      </c>
      <c r="F31" s="2" t="str">
        <f>"本科学士"</f>
        <v>本科学士</v>
      </c>
      <c r="G31" s="2" t="str">
        <f>"3:初级中学"</f>
        <v>3:初级中学</v>
      </c>
      <c r="H31" s="2" t="str">
        <f t="shared" si="5"/>
        <v>小学</v>
      </c>
      <c r="I31" s="2" t="str">
        <f t="shared" si="6"/>
        <v>102:语文</v>
      </c>
    </row>
    <row r="32" spans="1:9" ht="27.75" customHeight="1">
      <c r="A32" s="3">
        <v>30</v>
      </c>
      <c r="B32" s="2" t="str">
        <f>"周传玲"</f>
        <v>周传玲</v>
      </c>
      <c r="C32" s="3" t="str">
        <f t="shared" si="4"/>
        <v>女        </v>
      </c>
      <c r="D32" s="2" t="str">
        <f>"广西工业职业技术学院语文教育"</f>
        <v>广西工业职业技术学院语文教育</v>
      </c>
      <c r="E32" s="2" t="str">
        <f>"语文教育"</f>
        <v>语文教育</v>
      </c>
      <c r="F32" s="2" t="str">
        <f>"专科无学位"</f>
        <v>专科无学位</v>
      </c>
      <c r="G32" s="2" t="str">
        <f>"2:小学"</f>
        <v>2:小学</v>
      </c>
      <c r="H32" s="2" t="str">
        <f t="shared" si="5"/>
        <v>小学</v>
      </c>
      <c r="I32" s="2" t="str">
        <f t="shared" si="6"/>
        <v>102:语文</v>
      </c>
    </row>
    <row r="33" spans="1:9" ht="27.75" customHeight="1">
      <c r="A33" s="3">
        <v>31</v>
      </c>
      <c r="B33" s="2" t="str">
        <f>"杜珍珍"</f>
        <v>杜珍珍</v>
      </c>
      <c r="C33" s="3" t="str">
        <f t="shared" si="4"/>
        <v>女        </v>
      </c>
      <c r="D33" s="2" t="str">
        <f>"荆楚理工学院小学教育"</f>
        <v>荆楚理工学院小学教育</v>
      </c>
      <c r="E33" s="2" t="str">
        <f>"小学教育"</f>
        <v>小学教育</v>
      </c>
      <c r="F33" s="2" t="str">
        <f>"本科学士"</f>
        <v>本科学士</v>
      </c>
      <c r="G33" s="2" t="str">
        <f>"3:初级中学"</f>
        <v>3:初级中学</v>
      </c>
      <c r="H33" s="2" t="str">
        <f t="shared" si="5"/>
        <v>小学</v>
      </c>
      <c r="I33" s="2" t="str">
        <f t="shared" si="6"/>
        <v>102:语文</v>
      </c>
    </row>
    <row r="34" spans="1:9" ht="27.75" customHeight="1">
      <c r="A34" s="3">
        <v>32</v>
      </c>
      <c r="B34" s="2" t="str">
        <f>"梁玮"</f>
        <v>梁玮</v>
      </c>
      <c r="C34" s="3" t="str">
        <f t="shared" si="4"/>
        <v>女        </v>
      </c>
      <c r="D34" s="2" t="str">
        <f>"广西幼儿师范高等专科学校语文教育"</f>
        <v>广西幼儿师范高等专科学校语文教育</v>
      </c>
      <c r="E34" s="2" t="str">
        <f>"语文教育"</f>
        <v>语文教育</v>
      </c>
      <c r="F34" s="2" t="str">
        <f>"专科无学位"</f>
        <v>专科无学位</v>
      </c>
      <c r="G34" s="2" t="str">
        <f>"2:小学"</f>
        <v>2:小学</v>
      </c>
      <c r="H34" s="2" t="str">
        <f t="shared" si="5"/>
        <v>小学</v>
      </c>
      <c r="I34" s="2" t="str">
        <f t="shared" si="6"/>
        <v>102:语文</v>
      </c>
    </row>
    <row r="35" spans="1:9" ht="27.75" customHeight="1">
      <c r="A35" s="3">
        <v>33</v>
      </c>
      <c r="B35" s="2" t="str">
        <f>"邹承球"</f>
        <v>邹承球</v>
      </c>
      <c r="C35" s="3" t="str">
        <f t="shared" si="4"/>
        <v>女        </v>
      </c>
      <c r="D35" s="2" t="str">
        <f>"广西幼儿师范高等专科学校学前教育"</f>
        <v>广西幼儿师范高等专科学校学前教育</v>
      </c>
      <c r="E35" s="2" t="str">
        <f>"学前教育"</f>
        <v>学前教育</v>
      </c>
      <c r="F35" s="2" t="str">
        <f>"本科无学位"</f>
        <v>本科无学位</v>
      </c>
      <c r="G35" s="2" t="str">
        <f>"2:小学"</f>
        <v>2:小学</v>
      </c>
      <c r="H35" s="2" t="str">
        <f t="shared" si="5"/>
        <v>小学</v>
      </c>
      <c r="I35" s="2" t="str">
        <f t="shared" si="6"/>
        <v>102:语文</v>
      </c>
    </row>
    <row r="36" spans="1:9" ht="27.75" customHeight="1">
      <c r="A36" s="3">
        <v>34</v>
      </c>
      <c r="B36" s="2" t="str">
        <f>"林世艳"</f>
        <v>林世艳</v>
      </c>
      <c r="C36" s="3" t="str">
        <f t="shared" si="4"/>
        <v>女        </v>
      </c>
      <c r="D36" s="2" t="str">
        <f>"广西教育学院初等教育"</f>
        <v>广西教育学院初等教育</v>
      </c>
      <c r="E36" s="2" t="str">
        <f>"初等教育"</f>
        <v>初等教育</v>
      </c>
      <c r="F36" s="2" t="str">
        <f>"专科无学位"</f>
        <v>专科无学位</v>
      </c>
      <c r="G36" s="2" t="str">
        <f>"2:小学"</f>
        <v>2:小学</v>
      </c>
      <c r="H36" s="2" t="str">
        <f t="shared" si="5"/>
        <v>小学</v>
      </c>
      <c r="I36" s="2" t="str">
        <f t="shared" si="6"/>
        <v>102:语文</v>
      </c>
    </row>
    <row r="37" spans="1:9" ht="27.75" customHeight="1">
      <c r="A37" s="3">
        <v>35</v>
      </c>
      <c r="B37" s="2" t="str">
        <f>"周楚雯"</f>
        <v>周楚雯</v>
      </c>
      <c r="C37" s="3" t="str">
        <f t="shared" si="4"/>
        <v>女        </v>
      </c>
      <c r="D37" s="2" t="str">
        <f>"南宁地区教育学院语文教育"</f>
        <v>南宁地区教育学院语文教育</v>
      </c>
      <c r="E37" s="2" t="str">
        <f>"语文教育"</f>
        <v>语文教育</v>
      </c>
      <c r="F37" s="2" t="str">
        <f>"专科无学位"</f>
        <v>专科无学位</v>
      </c>
      <c r="G37" s="2" t="str">
        <f>"2:小学"</f>
        <v>2:小学</v>
      </c>
      <c r="H37" s="2" t="str">
        <f t="shared" si="5"/>
        <v>小学</v>
      </c>
      <c r="I37" s="2" t="str">
        <f t="shared" si="6"/>
        <v>102:语文</v>
      </c>
    </row>
    <row r="38" spans="1:9" ht="27.75" customHeight="1">
      <c r="A38" s="3">
        <v>36</v>
      </c>
      <c r="B38" s="2" t="str">
        <f>"蒙圆苗"</f>
        <v>蒙圆苗</v>
      </c>
      <c r="C38" s="3" t="str">
        <f t="shared" si="4"/>
        <v>女        </v>
      </c>
      <c r="D38" s="2" t="str">
        <f>"钦州学院汉语言文学师范教育"</f>
        <v>钦州学院汉语言文学师范教育</v>
      </c>
      <c r="E38" s="2" t="str">
        <f>"汉语言文学师范教育"</f>
        <v>汉语言文学师范教育</v>
      </c>
      <c r="F38" s="2" t="str">
        <f>"本科学士"</f>
        <v>本科学士</v>
      </c>
      <c r="G38" s="2" t="str">
        <f>"4:高级中学"</f>
        <v>4:高级中学</v>
      </c>
      <c r="H38" s="2" t="str">
        <f t="shared" si="5"/>
        <v>小学</v>
      </c>
      <c r="I38" s="2" t="str">
        <f t="shared" si="6"/>
        <v>102:语文</v>
      </c>
    </row>
    <row r="39" spans="1:9" ht="27.75" customHeight="1">
      <c r="A39" s="3">
        <v>37</v>
      </c>
      <c r="B39" s="2" t="str">
        <f>"苏瑜"</f>
        <v>苏瑜</v>
      </c>
      <c r="C39" s="3" t="str">
        <f t="shared" si="4"/>
        <v>女        </v>
      </c>
      <c r="D39" s="2" t="str">
        <f>"江西省新余市新余学院汉语言文学"</f>
        <v>江西省新余市新余学院汉语言文学</v>
      </c>
      <c r="E39" s="2" t="str">
        <f>"汉语言文学"</f>
        <v>汉语言文学</v>
      </c>
      <c r="F39" s="2" t="str">
        <f>"本科学士"</f>
        <v>本科学士</v>
      </c>
      <c r="G39" s="2" t="str">
        <f>"4:高级中学"</f>
        <v>4:高级中学</v>
      </c>
      <c r="H39" s="2" t="str">
        <f t="shared" si="5"/>
        <v>小学</v>
      </c>
      <c r="I39" s="2" t="str">
        <f t="shared" si="6"/>
        <v>102:语文</v>
      </c>
    </row>
    <row r="40" spans="1:9" ht="27.75" customHeight="1">
      <c r="A40" s="3">
        <v>38</v>
      </c>
      <c r="B40" s="2" t="str">
        <f>"曾海萍"</f>
        <v>曾海萍</v>
      </c>
      <c r="C40" s="3" t="str">
        <f t="shared" si="4"/>
        <v>女        </v>
      </c>
      <c r="D40" s="2" t="str">
        <f>"梧州学院旅游管理"</f>
        <v>梧州学院旅游管理</v>
      </c>
      <c r="E40" s="2" t="str">
        <f>"旅游管理"</f>
        <v>旅游管理</v>
      </c>
      <c r="F40" s="2" t="str">
        <f>"本科学士"</f>
        <v>本科学士</v>
      </c>
      <c r="G40" s="2" t="str">
        <f>"2:小学"</f>
        <v>2:小学</v>
      </c>
      <c r="H40" s="2" t="str">
        <f t="shared" si="5"/>
        <v>小学</v>
      </c>
      <c r="I40" s="2" t="str">
        <f t="shared" si="6"/>
        <v>102:语文</v>
      </c>
    </row>
    <row r="41" spans="1:9" ht="27.75" customHeight="1">
      <c r="A41" s="3">
        <v>39</v>
      </c>
      <c r="B41" s="2" t="str">
        <f>"梁明燕"</f>
        <v>梁明燕</v>
      </c>
      <c r="C41" s="3" t="str">
        <f t="shared" si="4"/>
        <v>女        </v>
      </c>
      <c r="D41" s="2" t="str">
        <f>"广西科技师范学院综合文科教育"</f>
        <v>广西科技师范学院综合文科教育</v>
      </c>
      <c r="E41" s="2" t="str">
        <f>"综合文科教育"</f>
        <v>综合文科教育</v>
      </c>
      <c r="F41" s="2" t="str">
        <f>"专科无学位"</f>
        <v>专科无学位</v>
      </c>
      <c r="G41" s="2" t="str">
        <f>"2:小学"</f>
        <v>2:小学</v>
      </c>
      <c r="H41" s="2" t="str">
        <f t="shared" si="5"/>
        <v>小学</v>
      </c>
      <c r="I41" s="2" t="str">
        <f t="shared" si="6"/>
        <v>102:语文</v>
      </c>
    </row>
    <row r="42" spans="1:9" ht="27.75" customHeight="1">
      <c r="A42" s="3">
        <v>40</v>
      </c>
      <c r="B42" s="2" t="str">
        <f>"陈燕兰"</f>
        <v>陈燕兰</v>
      </c>
      <c r="C42" s="3" t="str">
        <f t="shared" si="4"/>
        <v>女        </v>
      </c>
      <c r="D42" s="2" t="str">
        <f>"玉林师范学院汉语言文学"</f>
        <v>玉林师范学院汉语言文学</v>
      </c>
      <c r="E42" s="2" t="str">
        <f>"汉语言文学"</f>
        <v>汉语言文学</v>
      </c>
      <c r="F42" s="2" t="str">
        <f>"本科学士"</f>
        <v>本科学士</v>
      </c>
      <c r="G42" s="2" t="str">
        <f>"4:高级中学"</f>
        <v>4:高级中学</v>
      </c>
      <c r="H42" s="2" t="str">
        <f t="shared" si="5"/>
        <v>小学</v>
      </c>
      <c r="I42" s="2" t="str">
        <f t="shared" si="6"/>
        <v>102:语文</v>
      </c>
    </row>
    <row r="43" spans="1:9" ht="27.75" customHeight="1">
      <c r="A43" s="3">
        <v>41</v>
      </c>
      <c r="B43" s="2" t="str">
        <f>"陈桂芳"</f>
        <v>陈桂芳</v>
      </c>
      <c r="C43" s="3" t="str">
        <f t="shared" si="4"/>
        <v>女        </v>
      </c>
      <c r="D43" s="2" t="str">
        <f>"钦州学院教育学"</f>
        <v>钦州学院教育学</v>
      </c>
      <c r="E43" s="2" t="str">
        <f>"教育学"</f>
        <v>教育学</v>
      </c>
      <c r="F43" s="2" t="str">
        <f>"本科学士"</f>
        <v>本科学士</v>
      </c>
      <c r="G43" s="2" t="str">
        <f>"2:小学"</f>
        <v>2:小学</v>
      </c>
      <c r="H43" s="2" t="str">
        <f t="shared" si="5"/>
        <v>小学</v>
      </c>
      <c r="I43" s="2" t="str">
        <f t="shared" si="6"/>
        <v>102:语文</v>
      </c>
    </row>
    <row r="44" spans="1:9" ht="27.75" customHeight="1">
      <c r="A44" s="3">
        <v>42</v>
      </c>
      <c r="B44" s="2" t="str">
        <f>"叶秋梅"</f>
        <v>叶秋梅</v>
      </c>
      <c r="C44" s="3" t="str">
        <f t="shared" si="4"/>
        <v>女        </v>
      </c>
      <c r="D44" s="2" t="str">
        <f>"河池学院市场营销"</f>
        <v>河池学院市场营销</v>
      </c>
      <c r="E44" s="2" t="str">
        <f>"市场营销"</f>
        <v>市场营销</v>
      </c>
      <c r="F44" s="2" t="str">
        <f>"本科学士"</f>
        <v>本科学士</v>
      </c>
      <c r="G44" s="2" t="str">
        <f>"2:小学"</f>
        <v>2:小学</v>
      </c>
      <c r="H44" s="2" t="str">
        <f t="shared" si="5"/>
        <v>小学</v>
      </c>
      <c r="I44" s="2" t="str">
        <f t="shared" si="6"/>
        <v>102:语文</v>
      </c>
    </row>
    <row r="45" spans="1:9" ht="27.75" customHeight="1">
      <c r="A45" s="3">
        <v>43</v>
      </c>
      <c r="B45" s="2" t="str">
        <f>"文婧轩"</f>
        <v>文婧轩</v>
      </c>
      <c r="C45" s="3" t="str">
        <f t="shared" si="4"/>
        <v>女        </v>
      </c>
      <c r="D45" s="2" t="str">
        <f>"玉林师范学院日语"</f>
        <v>玉林师范学院日语</v>
      </c>
      <c r="E45" s="2" t="str">
        <f>"日语"</f>
        <v>日语</v>
      </c>
      <c r="F45" s="2" t="str">
        <f>"本科学士"</f>
        <v>本科学士</v>
      </c>
      <c r="G45" s="2" t="str">
        <f>"0:暂未取得"</f>
        <v>0:暂未取得</v>
      </c>
      <c r="H45" s="2" t="str">
        <f t="shared" si="5"/>
        <v>小学</v>
      </c>
      <c r="I45" s="2" t="str">
        <f t="shared" si="6"/>
        <v>102:语文</v>
      </c>
    </row>
    <row r="46" spans="1:9" ht="27.75" customHeight="1">
      <c r="A46" s="3">
        <v>44</v>
      </c>
      <c r="B46" s="2" t="str">
        <f>"黎璐"</f>
        <v>黎璐</v>
      </c>
      <c r="C46" s="3" t="str">
        <f t="shared" si="4"/>
        <v>女        </v>
      </c>
      <c r="D46" s="2" t="str">
        <f>"广西师范学院学前教育"</f>
        <v>广西师范学院学前教育</v>
      </c>
      <c r="E46" s="2" t="str">
        <f>"学前教育"</f>
        <v>学前教育</v>
      </c>
      <c r="F46" s="2" t="str">
        <f>"本科学士"</f>
        <v>本科学士</v>
      </c>
      <c r="G46" s="2" t="str">
        <f>"3:初级中学"</f>
        <v>3:初级中学</v>
      </c>
      <c r="H46" s="2" t="str">
        <f t="shared" si="5"/>
        <v>小学</v>
      </c>
      <c r="I46" s="2" t="str">
        <f t="shared" si="6"/>
        <v>102:语文</v>
      </c>
    </row>
    <row r="47" spans="1:9" ht="27.75" customHeight="1">
      <c r="A47" s="3">
        <v>45</v>
      </c>
      <c r="B47" s="2" t="str">
        <f>"唐珍珍"</f>
        <v>唐珍珍</v>
      </c>
      <c r="C47" s="3" t="str">
        <f t="shared" si="4"/>
        <v>女        </v>
      </c>
      <c r="D47" s="2" t="str">
        <f>"湖南第一师范学院语文教育"</f>
        <v>湖南第一师范学院语文教育</v>
      </c>
      <c r="E47" s="2" t="str">
        <f>"语文教育"</f>
        <v>语文教育</v>
      </c>
      <c r="F47" s="2" t="str">
        <f>"专科无学位"</f>
        <v>专科无学位</v>
      </c>
      <c r="G47" s="2" t="str">
        <f>"3:初级中学"</f>
        <v>3:初级中学</v>
      </c>
      <c r="H47" s="2" t="str">
        <f t="shared" si="5"/>
        <v>小学</v>
      </c>
      <c r="I47" s="2" t="str">
        <f t="shared" si="6"/>
        <v>102:语文</v>
      </c>
    </row>
    <row r="48" spans="1:9" ht="27.75" customHeight="1">
      <c r="A48" s="3">
        <v>46</v>
      </c>
      <c r="B48" s="2" t="str">
        <f>"陈国琼"</f>
        <v>陈国琼</v>
      </c>
      <c r="C48" s="3" t="str">
        <f t="shared" si="4"/>
        <v>女        </v>
      </c>
      <c r="D48" s="2" t="str">
        <f>"南昌师范高等专科学校小学语文"</f>
        <v>南昌师范高等专科学校小学语文</v>
      </c>
      <c r="E48" s="2" t="str">
        <f>"小学语文"</f>
        <v>小学语文</v>
      </c>
      <c r="F48" s="2" t="str">
        <f>"专科无学位"</f>
        <v>专科无学位</v>
      </c>
      <c r="G48" s="2" t="str">
        <f>"2:小学"</f>
        <v>2:小学</v>
      </c>
      <c r="H48" s="2" t="str">
        <f t="shared" si="5"/>
        <v>小学</v>
      </c>
      <c r="I48" s="2" t="str">
        <f t="shared" si="6"/>
        <v>102:语文</v>
      </c>
    </row>
    <row r="49" spans="1:9" ht="27.75" customHeight="1">
      <c r="A49" s="3">
        <v>47</v>
      </c>
      <c r="B49" s="2" t="str">
        <f>"罗涓凤"</f>
        <v>罗涓凤</v>
      </c>
      <c r="C49" s="3" t="str">
        <f t="shared" si="4"/>
        <v>女        </v>
      </c>
      <c r="D49" s="2" t="str">
        <f>"广西河池学院语文教育"</f>
        <v>广西河池学院语文教育</v>
      </c>
      <c r="E49" s="2" t="str">
        <f>"语文教育"</f>
        <v>语文教育</v>
      </c>
      <c r="F49" s="2" t="str">
        <f>"专科无学位"</f>
        <v>专科无学位</v>
      </c>
      <c r="G49" s="2" t="str">
        <f>"3:初级中学"</f>
        <v>3:初级中学</v>
      </c>
      <c r="H49" s="2" t="str">
        <f t="shared" si="5"/>
        <v>小学</v>
      </c>
      <c r="I49" s="2" t="str">
        <f t="shared" si="6"/>
        <v>102:语文</v>
      </c>
    </row>
    <row r="50" spans="1:9" ht="27.75" customHeight="1">
      <c r="A50" s="3">
        <v>48</v>
      </c>
      <c r="B50" s="2" t="str">
        <f>"卜天丽"</f>
        <v>卜天丽</v>
      </c>
      <c r="C50" s="3" t="str">
        <f t="shared" si="4"/>
        <v>女        </v>
      </c>
      <c r="D50" s="2" t="str">
        <f>"广西师范学院汉语言文学"</f>
        <v>广西师范学院汉语言文学</v>
      </c>
      <c r="E50" s="2" t="str">
        <f>"汉语言文学"</f>
        <v>汉语言文学</v>
      </c>
      <c r="F50" s="2" t="str">
        <f>"本科学士"</f>
        <v>本科学士</v>
      </c>
      <c r="G50" s="2" t="str">
        <f>"4:高级中学"</f>
        <v>4:高级中学</v>
      </c>
      <c r="H50" s="2" t="str">
        <f t="shared" si="5"/>
        <v>小学</v>
      </c>
      <c r="I50" s="2" t="str">
        <f t="shared" si="6"/>
        <v>102:语文</v>
      </c>
    </row>
    <row r="51" spans="1:9" ht="27.75" customHeight="1">
      <c r="A51" s="3">
        <v>49</v>
      </c>
      <c r="B51" s="2" t="str">
        <f>"林泳欣"</f>
        <v>林泳欣</v>
      </c>
      <c r="C51" s="3" t="str">
        <f t="shared" si="4"/>
        <v>女        </v>
      </c>
      <c r="D51" s="2" t="str">
        <f>"广西教育学院汉语"</f>
        <v>广西教育学院汉语</v>
      </c>
      <c r="E51" s="2" t="str">
        <f>"汉语"</f>
        <v>汉语</v>
      </c>
      <c r="F51" s="2" t="str">
        <f>"专科无学位"</f>
        <v>专科无学位</v>
      </c>
      <c r="G51" s="2" t="str">
        <f>"2:小学"</f>
        <v>2:小学</v>
      </c>
      <c r="H51" s="2" t="str">
        <f t="shared" si="5"/>
        <v>小学</v>
      </c>
      <c r="I51" s="2" t="str">
        <f t="shared" si="6"/>
        <v>102:语文</v>
      </c>
    </row>
    <row r="52" spans="1:9" ht="27.75" customHeight="1">
      <c r="A52" s="3">
        <v>50</v>
      </c>
      <c r="B52" s="2" t="str">
        <f>"唐梅羡"</f>
        <v>唐梅羡</v>
      </c>
      <c r="C52" s="3" t="str">
        <f t="shared" si="4"/>
        <v>女        </v>
      </c>
      <c r="D52" s="2" t="str">
        <f>"桂林师范高等专科学校汉语"</f>
        <v>桂林师范高等专科学校汉语</v>
      </c>
      <c r="E52" s="2" t="str">
        <f>"汉语"</f>
        <v>汉语</v>
      </c>
      <c r="F52" s="2" t="str">
        <f>"专科无学位"</f>
        <v>专科无学位</v>
      </c>
      <c r="G52" s="2" t="str">
        <f>"3:初级中学"</f>
        <v>3:初级中学</v>
      </c>
      <c r="H52" s="2" t="str">
        <f t="shared" si="5"/>
        <v>小学</v>
      </c>
      <c r="I52" s="2" t="str">
        <f t="shared" si="6"/>
        <v>102:语文</v>
      </c>
    </row>
    <row r="53" spans="1:9" ht="27.75" customHeight="1">
      <c r="A53" s="3">
        <v>51</v>
      </c>
      <c r="B53" s="2" t="str">
        <f>"宁宇玲"</f>
        <v>宁宇玲</v>
      </c>
      <c r="C53" s="3" t="str">
        <f t="shared" si="4"/>
        <v>女        </v>
      </c>
      <c r="D53" s="2" t="str">
        <f>"广西师范学院汉语言文学"</f>
        <v>广西师范学院汉语言文学</v>
      </c>
      <c r="E53" s="2" t="str">
        <f>"汉语言文学"</f>
        <v>汉语言文学</v>
      </c>
      <c r="F53" s="2" t="str">
        <f>"本科学士"</f>
        <v>本科学士</v>
      </c>
      <c r="G53" s="2" t="str">
        <f>"4:高级中学"</f>
        <v>4:高级中学</v>
      </c>
      <c r="H53" s="2" t="str">
        <f t="shared" si="5"/>
        <v>小学</v>
      </c>
      <c r="I53" s="2" t="str">
        <f t="shared" si="6"/>
        <v>102:语文</v>
      </c>
    </row>
    <row r="54" spans="1:9" ht="27.75" customHeight="1">
      <c r="A54" s="3">
        <v>52</v>
      </c>
      <c r="B54" s="2" t="str">
        <f>"林明媚"</f>
        <v>林明媚</v>
      </c>
      <c r="C54" s="3" t="str">
        <f t="shared" si="4"/>
        <v>女        </v>
      </c>
      <c r="D54" s="2" t="str">
        <f>"江西科技师范大学美术学"</f>
        <v>江西科技师范大学美术学</v>
      </c>
      <c r="E54" s="2" t="str">
        <f>"美术学"</f>
        <v>美术学</v>
      </c>
      <c r="F54" s="2" t="str">
        <f>"本科学士"</f>
        <v>本科学士</v>
      </c>
      <c r="G54" s="2" t="str">
        <f>"4:高级中学"</f>
        <v>4:高级中学</v>
      </c>
      <c r="H54" s="2" t="str">
        <f t="shared" si="5"/>
        <v>小学</v>
      </c>
      <c r="I54" s="2" t="str">
        <f t="shared" si="6"/>
        <v>102:语文</v>
      </c>
    </row>
    <row r="55" spans="1:9" ht="27.75" customHeight="1">
      <c r="A55" s="3">
        <v>53</v>
      </c>
      <c r="B55" s="2" t="str">
        <f>"钟焱"</f>
        <v>钟焱</v>
      </c>
      <c r="C55" s="3" t="str">
        <f t="shared" si="4"/>
        <v>女        </v>
      </c>
      <c r="D55" s="2" t="str">
        <f>"中国计量大学汉语言文学"</f>
        <v>中国计量大学汉语言文学</v>
      </c>
      <c r="E55" s="2" t="str">
        <f>"汉语言文学"</f>
        <v>汉语言文学</v>
      </c>
      <c r="F55" s="2" t="str">
        <f>"本科学士"</f>
        <v>本科学士</v>
      </c>
      <c r="G55" s="2" t="str">
        <f>"0:暂未取得"</f>
        <v>0:暂未取得</v>
      </c>
      <c r="H55" s="2" t="str">
        <f t="shared" si="5"/>
        <v>小学</v>
      </c>
      <c r="I55" s="2" t="str">
        <f t="shared" si="6"/>
        <v>102:语文</v>
      </c>
    </row>
    <row r="56" spans="1:9" ht="27.75" customHeight="1">
      <c r="A56" s="3">
        <v>54</v>
      </c>
      <c r="B56" s="2" t="str">
        <f>"陈丽宏"</f>
        <v>陈丽宏</v>
      </c>
      <c r="C56" s="3" t="str">
        <f t="shared" si="4"/>
        <v>女        </v>
      </c>
      <c r="D56" s="2" t="str">
        <f>"广西科技师范学院汉语"</f>
        <v>广西科技师范学院汉语</v>
      </c>
      <c r="E56" s="2" t="str">
        <f>"汉语"</f>
        <v>汉语</v>
      </c>
      <c r="F56" s="2" t="str">
        <f>"专科无学位"</f>
        <v>专科无学位</v>
      </c>
      <c r="G56" s="2" t="str">
        <f>"2:小学"</f>
        <v>2:小学</v>
      </c>
      <c r="H56" s="2" t="str">
        <f t="shared" si="5"/>
        <v>小学</v>
      </c>
      <c r="I56" s="2" t="str">
        <f t="shared" si="6"/>
        <v>102:语文</v>
      </c>
    </row>
    <row r="57" spans="1:9" ht="27.75" customHeight="1">
      <c r="A57" s="3">
        <v>55</v>
      </c>
      <c r="B57" s="2" t="str">
        <f>"黄珊珊"</f>
        <v>黄珊珊</v>
      </c>
      <c r="C57" s="3" t="str">
        <f t="shared" si="4"/>
        <v>女        </v>
      </c>
      <c r="D57" s="2" t="str">
        <f>"广西教育学院初等教育"</f>
        <v>广西教育学院初等教育</v>
      </c>
      <c r="E57" s="2" t="str">
        <f>"初等教育"</f>
        <v>初等教育</v>
      </c>
      <c r="F57" s="2" t="str">
        <f>"专科无学位"</f>
        <v>专科无学位</v>
      </c>
      <c r="G57" s="2" t="str">
        <f>"2:小学"</f>
        <v>2:小学</v>
      </c>
      <c r="H57" s="2" t="str">
        <f t="shared" si="5"/>
        <v>小学</v>
      </c>
      <c r="I57" s="2" t="str">
        <f t="shared" si="6"/>
        <v>102:语文</v>
      </c>
    </row>
    <row r="58" spans="1:9" ht="27.75" customHeight="1">
      <c r="A58" s="3">
        <v>56</v>
      </c>
      <c r="B58" s="2" t="str">
        <f>"杨妮"</f>
        <v>杨妮</v>
      </c>
      <c r="C58" s="3" t="str">
        <f t="shared" si="4"/>
        <v>女        </v>
      </c>
      <c r="D58" s="2" t="str">
        <f>"桂林师范高等专科学校语文教育"</f>
        <v>桂林师范高等专科学校语文教育</v>
      </c>
      <c r="E58" s="2" t="str">
        <f>"语文教育"</f>
        <v>语文教育</v>
      </c>
      <c r="F58" s="2" t="str">
        <f>"专科学士"</f>
        <v>专科学士</v>
      </c>
      <c r="G58" s="2" t="str">
        <f>"2:小学"</f>
        <v>2:小学</v>
      </c>
      <c r="H58" s="2" t="str">
        <f t="shared" si="5"/>
        <v>小学</v>
      </c>
      <c r="I58" s="2" t="str">
        <f t="shared" si="6"/>
        <v>102:语文</v>
      </c>
    </row>
    <row r="59" spans="1:9" ht="27.75" customHeight="1">
      <c r="A59" s="3">
        <v>57</v>
      </c>
      <c r="B59" s="2" t="str">
        <f>"吴珍奎"</f>
        <v>吴珍奎</v>
      </c>
      <c r="C59" s="3" t="str">
        <f t="shared" si="4"/>
        <v>女        </v>
      </c>
      <c r="D59" s="2" t="str">
        <f>"广西师范学院汉语言文学"</f>
        <v>广西师范学院汉语言文学</v>
      </c>
      <c r="E59" s="2" t="str">
        <f>"汉语言文学"</f>
        <v>汉语言文学</v>
      </c>
      <c r="F59" s="2" t="str">
        <f>"本科学士"</f>
        <v>本科学士</v>
      </c>
      <c r="G59" s="2" t="str">
        <f>"4:高级中学"</f>
        <v>4:高级中学</v>
      </c>
      <c r="H59" s="2" t="str">
        <f aca="true" t="shared" si="7" ref="H59:H87">"小学"</f>
        <v>小学</v>
      </c>
      <c r="I59" s="2" t="str">
        <f aca="true" t="shared" si="8" ref="I59:I72">"102:语文"</f>
        <v>102:语文</v>
      </c>
    </row>
    <row r="60" spans="1:9" ht="27.75" customHeight="1">
      <c r="A60" s="3">
        <v>58</v>
      </c>
      <c r="B60" s="2" t="str">
        <f>"李凌宇"</f>
        <v>李凌宇</v>
      </c>
      <c r="C60" s="3" t="str">
        <f>"男        "</f>
        <v>男        </v>
      </c>
      <c r="D60" s="2" t="str">
        <f>"广西省桂林师范高等专科学校综合文科教育"</f>
        <v>广西省桂林师范高等专科学校综合文科教育</v>
      </c>
      <c r="E60" s="2" t="str">
        <f>"综合文科教育"</f>
        <v>综合文科教育</v>
      </c>
      <c r="F60" s="2" t="str">
        <f>"专科无学位"</f>
        <v>专科无学位</v>
      </c>
      <c r="G60" s="2" t="str">
        <f>"3:初级中学"</f>
        <v>3:初级中学</v>
      </c>
      <c r="H60" s="2" t="str">
        <f t="shared" si="7"/>
        <v>小学</v>
      </c>
      <c r="I60" s="2" t="str">
        <f t="shared" si="8"/>
        <v>102:语文</v>
      </c>
    </row>
    <row r="61" spans="1:9" ht="27.75" customHeight="1">
      <c r="A61" s="3">
        <v>59</v>
      </c>
      <c r="B61" s="2" t="str">
        <f>"罗春灵"</f>
        <v>罗春灵</v>
      </c>
      <c r="C61" s="3" t="str">
        <f aca="true" t="shared" si="9" ref="C61:C72">"女        "</f>
        <v>女        </v>
      </c>
      <c r="D61" s="2" t="str">
        <f>"广西师范学院思想政治教育"</f>
        <v>广西师范学院思想政治教育</v>
      </c>
      <c r="E61" s="2" t="str">
        <f>"思想政治教育"</f>
        <v>思想政治教育</v>
      </c>
      <c r="F61" s="2" t="str">
        <f>"本科学士"</f>
        <v>本科学士</v>
      </c>
      <c r="G61" s="2" t="str">
        <f>"4:高级中学"</f>
        <v>4:高级中学</v>
      </c>
      <c r="H61" s="2" t="str">
        <f t="shared" si="7"/>
        <v>小学</v>
      </c>
      <c r="I61" s="2" t="str">
        <f t="shared" si="8"/>
        <v>102:语文</v>
      </c>
    </row>
    <row r="62" spans="1:9" ht="27.75" customHeight="1">
      <c r="A62" s="3">
        <v>60</v>
      </c>
      <c r="B62" s="2" t="str">
        <f>"韦珊珊"</f>
        <v>韦珊珊</v>
      </c>
      <c r="C62" s="3" t="str">
        <f t="shared" si="9"/>
        <v>女        </v>
      </c>
      <c r="D62" s="2" t="str">
        <f>"玉林师范学院教育学"</f>
        <v>玉林师范学院教育学</v>
      </c>
      <c r="E62" s="2" t="str">
        <f>"教育学"</f>
        <v>教育学</v>
      </c>
      <c r="F62" s="2" t="str">
        <f>"本科学士"</f>
        <v>本科学士</v>
      </c>
      <c r="G62" s="2" t="str">
        <f>"3:初级中学"</f>
        <v>3:初级中学</v>
      </c>
      <c r="H62" s="2" t="str">
        <f t="shared" si="7"/>
        <v>小学</v>
      </c>
      <c r="I62" s="2" t="str">
        <f t="shared" si="8"/>
        <v>102:语文</v>
      </c>
    </row>
    <row r="63" spans="1:9" ht="27.75" customHeight="1">
      <c r="A63" s="3">
        <v>61</v>
      </c>
      <c r="B63" s="2" t="str">
        <f>"梁菲菲"</f>
        <v>梁菲菲</v>
      </c>
      <c r="C63" s="3" t="str">
        <f t="shared" si="9"/>
        <v>女        </v>
      </c>
      <c r="D63" s="2" t="str">
        <f>"梧州学院汉语言文学"</f>
        <v>梧州学院汉语言文学</v>
      </c>
      <c r="E63" s="2" t="str">
        <f>"汉语言文学"</f>
        <v>汉语言文学</v>
      </c>
      <c r="F63" s="2" t="str">
        <f>"本科学士"</f>
        <v>本科学士</v>
      </c>
      <c r="G63" s="2" t="str">
        <f>"3:初级中学"</f>
        <v>3:初级中学</v>
      </c>
      <c r="H63" s="2" t="str">
        <f t="shared" si="7"/>
        <v>小学</v>
      </c>
      <c r="I63" s="2" t="str">
        <f t="shared" si="8"/>
        <v>102:语文</v>
      </c>
    </row>
    <row r="64" spans="1:9" ht="27.75" customHeight="1">
      <c r="A64" s="3">
        <v>62</v>
      </c>
      <c r="B64" s="2" t="str">
        <f>"陈启萍"</f>
        <v>陈启萍</v>
      </c>
      <c r="C64" s="3" t="str">
        <f t="shared" si="9"/>
        <v>女        </v>
      </c>
      <c r="D64" s="2" t="str">
        <f>"湛江师范学院思想政治教育"</f>
        <v>湛江师范学院思想政治教育</v>
      </c>
      <c r="E64" s="2" t="str">
        <f>"思想政治教育"</f>
        <v>思想政治教育</v>
      </c>
      <c r="F64" s="2" t="str">
        <f>"专科无学位"</f>
        <v>专科无学位</v>
      </c>
      <c r="G64" s="2" t="str">
        <f>"3:初级中学"</f>
        <v>3:初级中学</v>
      </c>
      <c r="H64" s="2" t="str">
        <f t="shared" si="7"/>
        <v>小学</v>
      </c>
      <c r="I64" s="2" t="str">
        <f t="shared" si="8"/>
        <v>102:语文</v>
      </c>
    </row>
    <row r="65" spans="1:9" ht="27.75" customHeight="1">
      <c r="A65" s="3">
        <v>63</v>
      </c>
      <c r="B65" s="2" t="str">
        <f>"徐芳美"</f>
        <v>徐芳美</v>
      </c>
      <c r="C65" s="3" t="str">
        <f t="shared" si="9"/>
        <v>女        </v>
      </c>
      <c r="D65" s="2" t="str">
        <f>"河南焦作师范高等专科学校语文教育"</f>
        <v>河南焦作师范高等专科学校语文教育</v>
      </c>
      <c r="E65" s="2" t="str">
        <f>"语文教育"</f>
        <v>语文教育</v>
      </c>
      <c r="F65" s="2" t="str">
        <f>"专科无学位"</f>
        <v>专科无学位</v>
      </c>
      <c r="G65" s="2" t="str">
        <f>"3:初级中学"</f>
        <v>3:初级中学</v>
      </c>
      <c r="H65" s="2" t="str">
        <f t="shared" si="7"/>
        <v>小学</v>
      </c>
      <c r="I65" s="2" t="str">
        <f t="shared" si="8"/>
        <v>102:语文</v>
      </c>
    </row>
    <row r="66" spans="1:9" ht="27.75" customHeight="1">
      <c r="A66" s="3">
        <v>64</v>
      </c>
      <c r="B66" s="2" t="str">
        <f>"唐安妮"</f>
        <v>唐安妮</v>
      </c>
      <c r="C66" s="3" t="str">
        <f t="shared" si="9"/>
        <v>女        </v>
      </c>
      <c r="D66" s="2" t="str">
        <f>"贺州学院小学教育"</f>
        <v>贺州学院小学教育</v>
      </c>
      <c r="E66" s="2" t="str">
        <f>"小学教育"</f>
        <v>小学教育</v>
      </c>
      <c r="F66" s="2" t="str">
        <f>"本科学士"</f>
        <v>本科学士</v>
      </c>
      <c r="G66" s="2" t="str">
        <f>"2:小学"</f>
        <v>2:小学</v>
      </c>
      <c r="H66" s="2" t="str">
        <f t="shared" si="7"/>
        <v>小学</v>
      </c>
      <c r="I66" s="2" t="str">
        <f t="shared" si="8"/>
        <v>102:语文</v>
      </c>
    </row>
    <row r="67" spans="1:9" ht="27.75" customHeight="1">
      <c r="A67" s="3">
        <v>65</v>
      </c>
      <c r="B67" s="2" t="str">
        <f>"钟秋妮"</f>
        <v>钟秋妮</v>
      </c>
      <c r="C67" s="3" t="str">
        <f t="shared" si="9"/>
        <v>女        </v>
      </c>
      <c r="D67" s="2" t="str">
        <f>"桂林电子科技大学汉语国际教育"</f>
        <v>桂林电子科技大学汉语国际教育</v>
      </c>
      <c r="E67" s="2" t="str">
        <f>"汉语国际教育"</f>
        <v>汉语国际教育</v>
      </c>
      <c r="F67" s="2" t="str">
        <f>"本科学士"</f>
        <v>本科学士</v>
      </c>
      <c r="G67" s="2" t="str">
        <f>"3:初级中学"</f>
        <v>3:初级中学</v>
      </c>
      <c r="H67" s="2" t="str">
        <f t="shared" si="7"/>
        <v>小学</v>
      </c>
      <c r="I67" s="2" t="str">
        <f t="shared" si="8"/>
        <v>102:语文</v>
      </c>
    </row>
    <row r="68" spans="1:9" ht="27.75" customHeight="1">
      <c r="A68" s="3">
        <v>66</v>
      </c>
      <c r="B68" s="2" t="str">
        <f>"宁诗静"</f>
        <v>宁诗静</v>
      </c>
      <c r="C68" s="3" t="str">
        <f t="shared" si="9"/>
        <v>女        </v>
      </c>
      <c r="D68" s="2" t="str">
        <f>"玉林师范学院小学教育"</f>
        <v>玉林师范学院小学教育</v>
      </c>
      <c r="E68" s="2" t="str">
        <f>"小学教育"</f>
        <v>小学教育</v>
      </c>
      <c r="F68" s="2" t="str">
        <f>"本科学士"</f>
        <v>本科学士</v>
      </c>
      <c r="G68" s="2" t="str">
        <f>"2:小学"</f>
        <v>2:小学</v>
      </c>
      <c r="H68" s="2" t="str">
        <f t="shared" si="7"/>
        <v>小学</v>
      </c>
      <c r="I68" s="2" t="str">
        <f t="shared" si="8"/>
        <v>102:语文</v>
      </c>
    </row>
    <row r="69" spans="1:9" ht="27.75" customHeight="1">
      <c r="A69" s="3">
        <v>67</v>
      </c>
      <c r="B69" s="2" t="str">
        <f>"陈伟娇"</f>
        <v>陈伟娇</v>
      </c>
      <c r="C69" s="3" t="str">
        <f t="shared" si="9"/>
        <v>女        </v>
      </c>
      <c r="D69" s="2" t="str">
        <f>"广西科技师范学院语文教育"</f>
        <v>广西科技师范学院语文教育</v>
      </c>
      <c r="E69" s="2" t="str">
        <f>"语文教育"</f>
        <v>语文教育</v>
      </c>
      <c r="F69" s="2" t="str">
        <f>"专科无学位"</f>
        <v>专科无学位</v>
      </c>
      <c r="G69" s="2" t="str">
        <f>"2:小学"</f>
        <v>2:小学</v>
      </c>
      <c r="H69" s="2" t="str">
        <f t="shared" si="7"/>
        <v>小学</v>
      </c>
      <c r="I69" s="2" t="str">
        <f t="shared" si="8"/>
        <v>102:语文</v>
      </c>
    </row>
    <row r="70" spans="1:9" ht="27.75" customHeight="1">
      <c r="A70" s="3">
        <v>68</v>
      </c>
      <c r="B70" s="2" t="str">
        <f>"冯艺"</f>
        <v>冯艺</v>
      </c>
      <c r="C70" s="3" t="str">
        <f t="shared" si="9"/>
        <v>女        </v>
      </c>
      <c r="D70" s="2" t="str">
        <f>"广西幼儿师范高等专科学校特殊教育"</f>
        <v>广西幼儿师范高等专科学校特殊教育</v>
      </c>
      <c r="E70" s="2" t="str">
        <f>"特殊教育"</f>
        <v>特殊教育</v>
      </c>
      <c r="F70" s="2" t="str">
        <f>"专科无学位"</f>
        <v>专科无学位</v>
      </c>
      <c r="G70" s="2" t="str">
        <f>"2:小学"</f>
        <v>2:小学</v>
      </c>
      <c r="H70" s="2" t="str">
        <f t="shared" si="7"/>
        <v>小学</v>
      </c>
      <c r="I70" s="2" t="str">
        <f t="shared" si="8"/>
        <v>102:语文</v>
      </c>
    </row>
    <row r="71" spans="1:9" ht="27.75" customHeight="1">
      <c r="A71" s="3">
        <v>69</v>
      </c>
      <c r="B71" s="2" t="str">
        <f>"李雄艺"</f>
        <v>李雄艺</v>
      </c>
      <c r="C71" s="3" t="str">
        <f t="shared" si="9"/>
        <v>女        </v>
      </c>
      <c r="D71" s="2" t="str">
        <f>"南宁地区教育学院语文教育"</f>
        <v>南宁地区教育学院语文教育</v>
      </c>
      <c r="E71" s="2" t="str">
        <f>"语文教育"</f>
        <v>语文教育</v>
      </c>
      <c r="F71" s="2" t="str">
        <f>"专科无学位"</f>
        <v>专科无学位</v>
      </c>
      <c r="G71" s="2" t="str">
        <f>"2:小学"</f>
        <v>2:小学</v>
      </c>
      <c r="H71" s="2" t="str">
        <f t="shared" si="7"/>
        <v>小学</v>
      </c>
      <c r="I71" s="2" t="str">
        <f t="shared" si="8"/>
        <v>102:语文</v>
      </c>
    </row>
    <row r="72" spans="1:9" ht="27.75" customHeight="1">
      <c r="A72" s="3">
        <v>70</v>
      </c>
      <c r="B72" s="2" t="str">
        <f>"伍桂珍"</f>
        <v>伍桂珍</v>
      </c>
      <c r="C72" s="3" t="str">
        <f t="shared" si="9"/>
        <v>女        </v>
      </c>
      <c r="D72" s="2" t="str">
        <f>"贺州学院小学教育中文方向"</f>
        <v>贺州学院小学教育中文方向</v>
      </c>
      <c r="E72" s="2" t="str">
        <f>"小学教育中文方向"</f>
        <v>小学教育中文方向</v>
      </c>
      <c r="F72" s="2" t="str">
        <f>"本科学士"</f>
        <v>本科学士</v>
      </c>
      <c r="G72" s="2" t="str">
        <f>"2:小学"</f>
        <v>2:小学</v>
      </c>
      <c r="H72" s="2" t="str">
        <f t="shared" si="7"/>
        <v>小学</v>
      </c>
      <c r="I72" s="2" t="str">
        <f t="shared" si="8"/>
        <v>102:语文</v>
      </c>
    </row>
    <row r="73" spans="1:9" ht="27.75" customHeight="1">
      <c r="A73" s="3">
        <v>71</v>
      </c>
      <c r="B73" s="2" t="str">
        <f>"邓建东"</f>
        <v>邓建东</v>
      </c>
      <c r="C73" s="3" t="str">
        <f>"男        "</f>
        <v>男        </v>
      </c>
      <c r="D73" s="2" t="str">
        <f>"玉林师范学院小学教育"</f>
        <v>玉林师范学院小学教育</v>
      </c>
      <c r="E73" s="2" t="str">
        <f>"小学教育"</f>
        <v>小学教育</v>
      </c>
      <c r="F73" s="2" t="str">
        <f>"专科无学位"</f>
        <v>专科无学位</v>
      </c>
      <c r="G73" s="2" t="str">
        <f>"0:暂未取得"</f>
        <v>0:暂未取得</v>
      </c>
      <c r="H73" s="2" t="str">
        <f t="shared" si="7"/>
        <v>小学</v>
      </c>
      <c r="I73" s="2" t="str">
        <f aca="true" t="shared" si="10" ref="I73:I111">"103:数学"</f>
        <v>103:数学</v>
      </c>
    </row>
    <row r="74" spans="1:9" ht="27.75" customHeight="1">
      <c r="A74" s="3">
        <v>72</v>
      </c>
      <c r="B74" s="2" t="str">
        <f>"梁丽溶"</f>
        <v>梁丽溶</v>
      </c>
      <c r="C74" s="3" t="str">
        <f>"女        "</f>
        <v>女        </v>
      </c>
      <c r="D74" s="2" t="str">
        <f>"广西教育学院数学教育"</f>
        <v>广西教育学院数学教育</v>
      </c>
      <c r="E74" s="2" t="str">
        <f>"数学教育"</f>
        <v>数学教育</v>
      </c>
      <c r="F74" s="2" t="str">
        <f>"专科无学位"</f>
        <v>专科无学位</v>
      </c>
      <c r="G74" s="2" t="str">
        <f>"2:小学"</f>
        <v>2:小学</v>
      </c>
      <c r="H74" s="2" t="str">
        <f t="shared" si="7"/>
        <v>小学</v>
      </c>
      <c r="I74" s="2" t="str">
        <f t="shared" si="10"/>
        <v>103:数学</v>
      </c>
    </row>
    <row r="75" spans="1:9" ht="27.75" customHeight="1">
      <c r="A75" s="3">
        <v>73</v>
      </c>
      <c r="B75" s="2" t="str">
        <f>"谢世锟"</f>
        <v>谢世锟</v>
      </c>
      <c r="C75" s="3" t="str">
        <f>"女        "</f>
        <v>女        </v>
      </c>
      <c r="D75" s="2" t="str">
        <f>"柳州师范高等专科学校数学教育"</f>
        <v>柳州师范高等专科学校数学教育</v>
      </c>
      <c r="E75" s="2" t="str">
        <f>"数学教育"</f>
        <v>数学教育</v>
      </c>
      <c r="F75" s="2" t="str">
        <f>"专科无学位"</f>
        <v>专科无学位</v>
      </c>
      <c r="G75" s="2" t="str">
        <f>"3:初级中学"</f>
        <v>3:初级中学</v>
      </c>
      <c r="H75" s="2" t="str">
        <f t="shared" si="7"/>
        <v>小学</v>
      </c>
      <c r="I75" s="2" t="str">
        <f t="shared" si="10"/>
        <v>103:数学</v>
      </c>
    </row>
    <row r="76" spans="1:9" ht="27.75" customHeight="1">
      <c r="A76" s="3">
        <v>74</v>
      </c>
      <c r="B76" s="2" t="str">
        <f>"周丽燕"</f>
        <v>周丽燕</v>
      </c>
      <c r="C76" s="3" t="str">
        <f aca="true" t="shared" si="11" ref="C76:C87">"女        "</f>
        <v>女        </v>
      </c>
      <c r="D76" s="2" t="str">
        <f>"南宁地区教育学院数学教育"</f>
        <v>南宁地区教育学院数学教育</v>
      </c>
      <c r="E76" s="2" t="str">
        <f>"数学教育"</f>
        <v>数学教育</v>
      </c>
      <c r="F76" s="2" t="str">
        <f>"专科无学位"</f>
        <v>专科无学位</v>
      </c>
      <c r="G76" s="2" t="str">
        <f>"0:暂未取得"</f>
        <v>0:暂未取得</v>
      </c>
      <c r="H76" s="2" t="str">
        <f t="shared" si="7"/>
        <v>小学</v>
      </c>
      <c r="I76" s="2" t="str">
        <f t="shared" si="10"/>
        <v>103:数学</v>
      </c>
    </row>
    <row r="77" spans="1:9" ht="27.75" customHeight="1">
      <c r="A77" s="3">
        <v>75</v>
      </c>
      <c r="B77" s="2" t="str">
        <f>"朱秀梅"</f>
        <v>朱秀梅</v>
      </c>
      <c r="C77" s="3" t="str">
        <f t="shared" si="11"/>
        <v>女        </v>
      </c>
      <c r="D77" s="2" t="str">
        <f>"广西河池学院数学教育"</f>
        <v>广西河池学院数学教育</v>
      </c>
      <c r="E77" s="2" t="str">
        <f>"数学教育"</f>
        <v>数学教育</v>
      </c>
      <c r="F77" s="2" t="str">
        <f>"专科无学位"</f>
        <v>专科无学位</v>
      </c>
      <c r="G77" s="2" t="str">
        <f>"3:初级中学"</f>
        <v>3:初级中学</v>
      </c>
      <c r="H77" s="2" t="str">
        <f t="shared" si="7"/>
        <v>小学</v>
      </c>
      <c r="I77" s="2" t="str">
        <f t="shared" si="10"/>
        <v>103:数学</v>
      </c>
    </row>
    <row r="78" spans="1:9" ht="27.75" customHeight="1">
      <c r="A78" s="3">
        <v>76</v>
      </c>
      <c r="B78" s="2" t="str">
        <f>"吕映"</f>
        <v>吕映</v>
      </c>
      <c r="C78" s="3" t="str">
        <f t="shared" si="11"/>
        <v>女        </v>
      </c>
      <c r="D78" s="2" t="str">
        <f>"广西民族师范学院化学教育"</f>
        <v>广西民族师范学院化学教育</v>
      </c>
      <c r="E78" s="2" t="str">
        <f>"化学教育"</f>
        <v>化学教育</v>
      </c>
      <c r="F78" s="2" t="str">
        <f>"专科无学位"</f>
        <v>专科无学位</v>
      </c>
      <c r="G78" s="2" t="str">
        <f>"3:初级中学"</f>
        <v>3:初级中学</v>
      </c>
      <c r="H78" s="2" t="str">
        <f t="shared" si="7"/>
        <v>小学</v>
      </c>
      <c r="I78" s="2" t="str">
        <f t="shared" si="10"/>
        <v>103:数学</v>
      </c>
    </row>
    <row r="79" spans="1:9" ht="27.75" customHeight="1">
      <c r="A79" s="3">
        <v>77</v>
      </c>
      <c r="B79" s="2" t="str">
        <f>"李希琼"</f>
        <v>李希琼</v>
      </c>
      <c r="C79" s="3" t="str">
        <f t="shared" si="11"/>
        <v>女        </v>
      </c>
      <c r="D79" s="2" t="str">
        <f>"桂林师范高等专科学校数学教育"</f>
        <v>桂林师范高等专科学校数学教育</v>
      </c>
      <c r="E79" s="2" t="str">
        <f>"数学教育"</f>
        <v>数学教育</v>
      </c>
      <c r="F79" s="2" t="str">
        <f>"专科无学位"</f>
        <v>专科无学位</v>
      </c>
      <c r="G79" s="2" t="str">
        <f>"3:初级中学"</f>
        <v>3:初级中学</v>
      </c>
      <c r="H79" s="2" t="str">
        <f t="shared" si="7"/>
        <v>小学</v>
      </c>
      <c r="I79" s="2" t="str">
        <f t="shared" si="10"/>
        <v>103:数学</v>
      </c>
    </row>
    <row r="80" spans="1:9" ht="27.75" customHeight="1">
      <c r="A80" s="3">
        <v>78</v>
      </c>
      <c r="B80" s="2" t="str">
        <f>"唐琳"</f>
        <v>唐琳</v>
      </c>
      <c r="C80" s="3" t="str">
        <f t="shared" si="11"/>
        <v>女        </v>
      </c>
      <c r="D80" s="2" t="str">
        <f>"广西幼儿师范高等专科学校综合理科教育"</f>
        <v>广西幼儿师范高等专科学校综合理科教育</v>
      </c>
      <c r="E80" s="2" t="str">
        <f>"综合理科教育"</f>
        <v>综合理科教育</v>
      </c>
      <c r="F80" s="2" t="str">
        <f>"专科无学位"</f>
        <v>专科无学位</v>
      </c>
      <c r="G80" s="2" t="str">
        <f>"2:小学"</f>
        <v>2:小学</v>
      </c>
      <c r="H80" s="2" t="str">
        <f t="shared" si="7"/>
        <v>小学</v>
      </c>
      <c r="I80" s="2" t="str">
        <f t="shared" si="10"/>
        <v>103:数学</v>
      </c>
    </row>
    <row r="81" spans="1:9" ht="27.75" customHeight="1">
      <c r="A81" s="3">
        <v>79</v>
      </c>
      <c r="B81" s="2" t="str">
        <f>"文琼"</f>
        <v>文琼</v>
      </c>
      <c r="C81" s="3" t="str">
        <f t="shared" si="11"/>
        <v>女        </v>
      </c>
      <c r="D81" s="2" t="str">
        <f>"玉林师范学院小学教育"</f>
        <v>玉林师范学院小学教育</v>
      </c>
      <c r="E81" s="2" t="str">
        <f>"小学教育"</f>
        <v>小学教育</v>
      </c>
      <c r="F81" s="2" t="str">
        <f>"本科学士"</f>
        <v>本科学士</v>
      </c>
      <c r="G81" s="2" t="str">
        <f>"2:小学"</f>
        <v>2:小学</v>
      </c>
      <c r="H81" s="2" t="str">
        <f t="shared" si="7"/>
        <v>小学</v>
      </c>
      <c r="I81" s="2" t="str">
        <f t="shared" si="10"/>
        <v>103:数学</v>
      </c>
    </row>
    <row r="82" spans="1:9" ht="27.75" customHeight="1">
      <c r="A82" s="3">
        <v>80</v>
      </c>
      <c r="B82" s="2" t="str">
        <f>"祝竞秋"</f>
        <v>祝竞秋</v>
      </c>
      <c r="C82" s="3" t="str">
        <f t="shared" si="11"/>
        <v>女        </v>
      </c>
      <c r="D82" s="2" t="str">
        <f>"广西师范学院播音与主持艺术"</f>
        <v>广西师范学院播音与主持艺术</v>
      </c>
      <c r="E82" s="2" t="str">
        <f>"播音与主持艺术"</f>
        <v>播音与主持艺术</v>
      </c>
      <c r="F82" s="2" t="str">
        <f>"本科学士"</f>
        <v>本科学士</v>
      </c>
      <c r="G82" s="2" t="str">
        <f>"0:暂未取得"</f>
        <v>0:暂未取得</v>
      </c>
      <c r="H82" s="2" t="str">
        <f t="shared" si="7"/>
        <v>小学</v>
      </c>
      <c r="I82" s="2" t="str">
        <f t="shared" si="10"/>
        <v>103:数学</v>
      </c>
    </row>
    <row r="83" spans="1:9" ht="27.75" customHeight="1">
      <c r="A83" s="3">
        <v>81</v>
      </c>
      <c r="B83" s="2" t="str">
        <f>"吴芳"</f>
        <v>吴芳</v>
      </c>
      <c r="C83" s="3" t="str">
        <f t="shared" si="11"/>
        <v>女        </v>
      </c>
      <c r="D83" s="2" t="str">
        <f>"柳州师范高等专科学校数学教育"</f>
        <v>柳州师范高等专科学校数学教育</v>
      </c>
      <c r="E83" s="2" t="str">
        <f>"数学教育"</f>
        <v>数学教育</v>
      </c>
      <c r="F83" s="2" t="str">
        <f>"专科无学位"</f>
        <v>专科无学位</v>
      </c>
      <c r="G83" s="2" t="str">
        <f>"3:初级中学"</f>
        <v>3:初级中学</v>
      </c>
      <c r="H83" s="2" t="str">
        <f t="shared" si="7"/>
        <v>小学</v>
      </c>
      <c r="I83" s="2" t="str">
        <f t="shared" si="10"/>
        <v>103:数学</v>
      </c>
    </row>
    <row r="84" spans="1:9" ht="27.75" customHeight="1">
      <c r="A84" s="3">
        <v>82</v>
      </c>
      <c r="B84" s="2" t="str">
        <f>"封碧霜"</f>
        <v>封碧霜</v>
      </c>
      <c r="C84" s="3" t="str">
        <f t="shared" si="11"/>
        <v>女        </v>
      </c>
      <c r="D84" s="2" t="str">
        <f>"广西科技大学计算机科学与技术"</f>
        <v>广西科技大学计算机科学与技术</v>
      </c>
      <c r="E84" s="2" t="str">
        <f>"计算机科学与技术"</f>
        <v>计算机科学与技术</v>
      </c>
      <c r="F84" s="2" t="str">
        <f>"本科学士"</f>
        <v>本科学士</v>
      </c>
      <c r="G84" s="2" t="str">
        <f>"2:小学"</f>
        <v>2:小学</v>
      </c>
      <c r="H84" s="2" t="str">
        <f t="shared" si="7"/>
        <v>小学</v>
      </c>
      <c r="I84" s="2" t="str">
        <f t="shared" si="10"/>
        <v>103:数学</v>
      </c>
    </row>
    <row r="85" spans="1:9" ht="27.75" customHeight="1">
      <c r="A85" s="3">
        <v>83</v>
      </c>
      <c r="B85" s="2" t="str">
        <f>"罗丽娜"</f>
        <v>罗丽娜</v>
      </c>
      <c r="C85" s="3" t="str">
        <f t="shared" si="11"/>
        <v>女        </v>
      </c>
      <c r="D85" s="2" t="str">
        <f>"玉林师范学院体育教育"</f>
        <v>玉林师范学院体育教育</v>
      </c>
      <c r="E85" s="2" t="str">
        <f>"体育教育"</f>
        <v>体育教育</v>
      </c>
      <c r="F85" s="2" t="str">
        <f>"本科学士"</f>
        <v>本科学士</v>
      </c>
      <c r="G85" s="2" t="str">
        <f>"4:高级中学"</f>
        <v>4:高级中学</v>
      </c>
      <c r="H85" s="2" t="str">
        <f t="shared" si="7"/>
        <v>小学</v>
      </c>
      <c r="I85" s="2" t="str">
        <f t="shared" si="10"/>
        <v>103:数学</v>
      </c>
    </row>
    <row r="86" spans="1:9" ht="27.75" customHeight="1">
      <c r="A86" s="3">
        <v>84</v>
      </c>
      <c r="B86" s="2" t="str">
        <f>"宁健兵"</f>
        <v>宁健兵</v>
      </c>
      <c r="C86" s="3" t="str">
        <f t="shared" si="11"/>
        <v>女        </v>
      </c>
      <c r="D86" s="2" t="str">
        <f>"广西科技师范学院数学教育"</f>
        <v>广西科技师范学院数学教育</v>
      </c>
      <c r="E86" s="2" t="str">
        <f>"数学教育"</f>
        <v>数学教育</v>
      </c>
      <c r="F86" s="2" t="str">
        <f>"专科无学位"</f>
        <v>专科无学位</v>
      </c>
      <c r="G86" s="2" t="str">
        <f>"2:小学"</f>
        <v>2:小学</v>
      </c>
      <c r="H86" s="2" t="str">
        <f t="shared" si="7"/>
        <v>小学</v>
      </c>
      <c r="I86" s="2" t="str">
        <f t="shared" si="10"/>
        <v>103:数学</v>
      </c>
    </row>
    <row r="87" spans="1:9" ht="27.75" customHeight="1">
      <c r="A87" s="3">
        <v>85</v>
      </c>
      <c r="B87" s="2" t="str">
        <f>"杨玉莲"</f>
        <v>杨玉莲</v>
      </c>
      <c r="C87" s="3" t="str">
        <f t="shared" si="11"/>
        <v>女        </v>
      </c>
      <c r="D87" s="2" t="str">
        <f>"梧州学院学前教育"</f>
        <v>梧州学院学前教育</v>
      </c>
      <c r="E87" s="2" t="str">
        <f>"学前教育"</f>
        <v>学前教育</v>
      </c>
      <c r="F87" s="2" t="str">
        <f>"本科学士"</f>
        <v>本科学士</v>
      </c>
      <c r="G87" s="2" t="str">
        <f>"0:暂未取得"</f>
        <v>0:暂未取得</v>
      </c>
      <c r="H87" s="2" t="str">
        <f t="shared" si="7"/>
        <v>小学</v>
      </c>
      <c r="I87" s="2" t="str">
        <f t="shared" si="10"/>
        <v>103:数学</v>
      </c>
    </row>
    <row r="88" spans="1:9" ht="27.75" customHeight="1">
      <c r="A88" s="3">
        <v>86</v>
      </c>
      <c r="B88" s="2" t="str">
        <f>"陈斌"</f>
        <v>陈斌</v>
      </c>
      <c r="C88" s="3" t="str">
        <f>"男        "</f>
        <v>男        </v>
      </c>
      <c r="D88" s="2" t="str">
        <f>"桂林师范高等专科学校综合理科教育"</f>
        <v>桂林师范高等专科学校综合理科教育</v>
      </c>
      <c r="E88" s="2" t="str">
        <f>"综合理科教育"</f>
        <v>综合理科教育</v>
      </c>
      <c r="F88" s="2" t="str">
        <f>"专科无学位"</f>
        <v>专科无学位</v>
      </c>
      <c r="G88" s="2" t="str">
        <f>"2:小学"</f>
        <v>2:小学</v>
      </c>
      <c r="H88" s="2" t="str">
        <f aca="true" t="shared" si="12" ref="H88:H114">"小学"</f>
        <v>小学</v>
      </c>
      <c r="I88" s="2" t="str">
        <f t="shared" si="10"/>
        <v>103:数学</v>
      </c>
    </row>
    <row r="89" spans="1:9" ht="27.75" customHeight="1">
      <c r="A89" s="3">
        <v>87</v>
      </c>
      <c r="B89" s="2" t="str">
        <f>"唐礼萍"</f>
        <v>唐礼萍</v>
      </c>
      <c r="C89" s="3" t="str">
        <f>"女        "</f>
        <v>女        </v>
      </c>
      <c r="D89" s="2" t="str">
        <f>"桂林医学院市场营销医药方向"</f>
        <v>桂林医学院市场营销医药方向</v>
      </c>
      <c r="E89" s="2" t="str">
        <f>"市场营销医药方向"</f>
        <v>市场营销医药方向</v>
      </c>
      <c r="F89" s="2" t="str">
        <f>"本科学士"</f>
        <v>本科学士</v>
      </c>
      <c r="G89" s="2" t="str">
        <f>"0:暂未取得"</f>
        <v>0:暂未取得</v>
      </c>
      <c r="H89" s="2" t="str">
        <f t="shared" si="12"/>
        <v>小学</v>
      </c>
      <c r="I89" s="2" t="str">
        <f t="shared" si="10"/>
        <v>103:数学</v>
      </c>
    </row>
    <row r="90" spans="1:9" ht="27.75" customHeight="1">
      <c r="A90" s="3">
        <v>88</v>
      </c>
      <c r="B90" s="2" t="str">
        <f>"冯阳"</f>
        <v>冯阳</v>
      </c>
      <c r="C90" s="3" t="str">
        <f>"男        "</f>
        <v>男        </v>
      </c>
      <c r="D90" s="2" t="str">
        <f>"广西艺术学院舞蹈学"</f>
        <v>广西艺术学院舞蹈学</v>
      </c>
      <c r="E90" s="2" t="str">
        <f>"舞蹈学"</f>
        <v>舞蹈学</v>
      </c>
      <c r="F90" s="2" t="str">
        <f>"本科学士"</f>
        <v>本科学士</v>
      </c>
      <c r="G90" s="2" t="str">
        <f>"0:暂未取得"</f>
        <v>0:暂未取得</v>
      </c>
      <c r="H90" s="2" t="str">
        <f t="shared" si="12"/>
        <v>小学</v>
      </c>
      <c r="I90" s="2" t="str">
        <f t="shared" si="10"/>
        <v>103:数学</v>
      </c>
    </row>
    <row r="91" spans="1:9" ht="27.75" customHeight="1">
      <c r="A91" s="3">
        <v>89</v>
      </c>
      <c r="B91" s="2" t="str">
        <f>"李智芬"</f>
        <v>李智芬</v>
      </c>
      <c r="C91" s="3" t="str">
        <f>"女        "</f>
        <v>女        </v>
      </c>
      <c r="D91" s="2" t="str">
        <f>"钦州学院教育学小学教育理科方向"</f>
        <v>钦州学院教育学小学教育理科方向</v>
      </c>
      <c r="E91" s="2" t="str">
        <f>"教育学小学教育理科方向"</f>
        <v>教育学小学教育理科方向</v>
      </c>
      <c r="F91" s="2" t="str">
        <f>"本科学士"</f>
        <v>本科学士</v>
      </c>
      <c r="G91" s="2" t="str">
        <f>"2:小学"</f>
        <v>2:小学</v>
      </c>
      <c r="H91" s="2" t="str">
        <f t="shared" si="12"/>
        <v>小学</v>
      </c>
      <c r="I91" s="2" t="str">
        <f t="shared" si="10"/>
        <v>103:数学</v>
      </c>
    </row>
    <row r="92" spans="1:9" ht="27.75" customHeight="1">
      <c r="A92" s="3">
        <v>90</v>
      </c>
      <c r="B92" s="2" t="str">
        <f>"陈群"</f>
        <v>陈群</v>
      </c>
      <c r="C92" s="3" t="str">
        <f>"女        "</f>
        <v>女        </v>
      </c>
      <c r="D92" s="2" t="str">
        <f>"许昌学院电气工程及其自动化"</f>
        <v>许昌学院电气工程及其自动化</v>
      </c>
      <c r="E92" s="2" t="str">
        <f>"电气工程及其自动化"</f>
        <v>电气工程及其自动化</v>
      </c>
      <c r="F92" s="2" t="str">
        <f>"本科学士"</f>
        <v>本科学士</v>
      </c>
      <c r="G92" s="2" t="str">
        <f>"2:小学"</f>
        <v>2:小学</v>
      </c>
      <c r="H92" s="2" t="str">
        <f t="shared" si="12"/>
        <v>小学</v>
      </c>
      <c r="I92" s="2" t="str">
        <f t="shared" si="10"/>
        <v>103:数学</v>
      </c>
    </row>
    <row r="93" spans="1:9" ht="27.75" customHeight="1">
      <c r="A93" s="3">
        <v>91</v>
      </c>
      <c r="B93" s="2" t="str">
        <f>"陈锦"</f>
        <v>陈锦</v>
      </c>
      <c r="C93" s="3" t="str">
        <f>"女        "</f>
        <v>女        </v>
      </c>
      <c r="D93" s="2" t="str">
        <f>"广西民族师范学院数学教育"</f>
        <v>广西民族师范学院数学教育</v>
      </c>
      <c r="E93" s="2" t="str">
        <f>"数学教育"</f>
        <v>数学教育</v>
      </c>
      <c r="F93" s="2" t="str">
        <f>"专科无学位"</f>
        <v>专科无学位</v>
      </c>
      <c r="G93" s="2" t="str">
        <f>"3:初级中学"</f>
        <v>3:初级中学</v>
      </c>
      <c r="H93" s="2" t="str">
        <f t="shared" si="12"/>
        <v>小学</v>
      </c>
      <c r="I93" s="2" t="str">
        <f t="shared" si="10"/>
        <v>103:数学</v>
      </c>
    </row>
    <row r="94" spans="1:9" ht="27.75" customHeight="1">
      <c r="A94" s="3">
        <v>92</v>
      </c>
      <c r="B94" s="2" t="str">
        <f>"阙衍婷"</f>
        <v>阙衍婷</v>
      </c>
      <c r="C94" s="3" t="str">
        <f>"女        "</f>
        <v>女        </v>
      </c>
      <c r="D94" s="2" t="str">
        <f>"河池学院小学教育"</f>
        <v>河池学院小学教育</v>
      </c>
      <c r="E94" s="2" t="str">
        <f>"小学教育"</f>
        <v>小学教育</v>
      </c>
      <c r="F94" s="2" t="str">
        <f>"本科学士"</f>
        <v>本科学士</v>
      </c>
      <c r="G94" s="2" t="str">
        <f>"2:小学"</f>
        <v>2:小学</v>
      </c>
      <c r="H94" s="2" t="str">
        <f t="shared" si="12"/>
        <v>小学</v>
      </c>
      <c r="I94" s="2" t="str">
        <f t="shared" si="10"/>
        <v>103:数学</v>
      </c>
    </row>
    <row r="95" spans="1:9" ht="27.75" customHeight="1">
      <c r="A95" s="3">
        <v>93</v>
      </c>
      <c r="B95" s="2" t="str">
        <f>"吕秀凤"</f>
        <v>吕秀凤</v>
      </c>
      <c r="C95" s="3" t="str">
        <f>"女        "</f>
        <v>女        </v>
      </c>
      <c r="D95" s="2" t="str">
        <f>"广西师范大学旅游管理"</f>
        <v>广西师范大学旅游管理</v>
      </c>
      <c r="E95" s="2" t="str">
        <f>"旅游管理"</f>
        <v>旅游管理</v>
      </c>
      <c r="F95" s="2" t="str">
        <f>"本科学士"</f>
        <v>本科学士</v>
      </c>
      <c r="G95" s="2" t="str">
        <f>"4:高级中学"</f>
        <v>4:高级中学</v>
      </c>
      <c r="H95" s="2" t="str">
        <f t="shared" si="12"/>
        <v>小学</v>
      </c>
      <c r="I95" s="2" t="str">
        <f t="shared" si="10"/>
        <v>103:数学</v>
      </c>
    </row>
    <row r="96" spans="1:9" ht="27.75" customHeight="1">
      <c r="A96" s="3">
        <v>94</v>
      </c>
      <c r="B96" s="2" t="str">
        <f>"庞燕萍"</f>
        <v>庞燕萍</v>
      </c>
      <c r="C96" s="3" t="str">
        <f>"女        "</f>
        <v>女        </v>
      </c>
      <c r="D96" s="2" t="str">
        <f>"广西师范大学物流管理"</f>
        <v>广西师范大学物流管理</v>
      </c>
      <c r="E96" s="2" t="str">
        <f>"物流管理"</f>
        <v>物流管理</v>
      </c>
      <c r="F96" s="2" t="str">
        <f>"本科学士"</f>
        <v>本科学士</v>
      </c>
      <c r="G96" s="2" t="str">
        <f>"5:中等职业学校"</f>
        <v>5:中等职业学校</v>
      </c>
      <c r="H96" s="2" t="str">
        <f t="shared" si="12"/>
        <v>小学</v>
      </c>
      <c r="I96" s="2" t="str">
        <f t="shared" si="10"/>
        <v>103:数学</v>
      </c>
    </row>
    <row r="97" spans="1:9" ht="27.75" customHeight="1">
      <c r="A97" s="3">
        <v>95</v>
      </c>
      <c r="B97" s="2" t="str">
        <f>"张俊华"</f>
        <v>张俊华</v>
      </c>
      <c r="C97" s="3" t="str">
        <f>"男        "</f>
        <v>男        </v>
      </c>
      <c r="D97" s="2" t="str">
        <f>"柳州师范高等专科学校数学教育"</f>
        <v>柳州师范高等专科学校数学教育</v>
      </c>
      <c r="E97" s="2" t="str">
        <f>"数学教育"</f>
        <v>数学教育</v>
      </c>
      <c r="F97" s="2" t="str">
        <f>"专科无学位"</f>
        <v>专科无学位</v>
      </c>
      <c r="G97" s="2" t="str">
        <f>"3:初级中学"</f>
        <v>3:初级中学</v>
      </c>
      <c r="H97" s="2" t="str">
        <f t="shared" si="12"/>
        <v>小学</v>
      </c>
      <c r="I97" s="2" t="str">
        <f t="shared" si="10"/>
        <v>103:数学</v>
      </c>
    </row>
    <row r="98" spans="1:9" ht="27.75" customHeight="1">
      <c r="A98" s="3">
        <v>96</v>
      </c>
      <c r="B98" s="2" t="str">
        <f>"陈嘉嘉"</f>
        <v>陈嘉嘉</v>
      </c>
      <c r="C98" s="3" t="str">
        <f>"女        "</f>
        <v>女        </v>
      </c>
      <c r="D98" s="2" t="str">
        <f>"玉林师范学院秘书学"</f>
        <v>玉林师范学院秘书学</v>
      </c>
      <c r="E98" s="2" t="str">
        <f>"秘书学"</f>
        <v>秘书学</v>
      </c>
      <c r="F98" s="2" t="str">
        <f>"本科学士"</f>
        <v>本科学士</v>
      </c>
      <c r="G98" s="2" t="str">
        <f>"2:小学"</f>
        <v>2:小学</v>
      </c>
      <c r="H98" s="2" t="str">
        <f t="shared" si="12"/>
        <v>小学</v>
      </c>
      <c r="I98" s="2" t="str">
        <f t="shared" si="10"/>
        <v>103:数学</v>
      </c>
    </row>
    <row r="99" spans="1:9" ht="27.75" customHeight="1">
      <c r="A99" s="3">
        <v>97</v>
      </c>
      <c r="B99" s="2" t="str">
        <f>"张芫婷"</f>
        <v>张芫婷</v>
      </c>
      <c r="C99" s="3" t="str">
        <f>"女        "</f>
        <v>女        </v>
      </c>
      <c r="D99" s="2" t="str">
        <f>"梧州学院小学教育"</f>
        <v>梧州学院小学教育</v>
      </c>
      <c r="E99" s="2" t="str">
        <f>"小学教育"</f>
        <v>小学教育</v>
      </c>
      <c r="F99" s="2" t="str">
        <f>"本科学士"</f>
        <v>本科学士</v>
      </c>
      <c r="G99" s="2" t="str">
        <f>"2:小学"</f>
        <v>2:小学</v>
      </c>
      <c r="H99" s="2" t="str">
        <f t="shared" si="12"/>
        <v>小学</v>
      </c>
      <c r="I99" s="2" t="str">
        <f t="shared" si="10"/>
        <v>103:数学</v>
      </c>
    </row>
    <row r="100" spans="1:9" ht="27.75" customHeight="1">
      <c r="A100" s="3">
        <v>98</v>
      </c>
      <c r="B100" s="2" t="str">
        <f>"赵汝清"</f>
        <v>赵汝清</v>
      </c>
      <c r="C100" s="3" t="str">
        <f>"女        "</f>
        <v>女        </v>
      </c>
      <c r="D100" s="2" t="str">
        <f>"广西民族师范学院物理教育"</f>
        <v>广西民族师范学院物理教育</v>
      </c>
      <c r="E100" s="2" t="str">
        <f>"物理教育"</f>
        <v>物理教育</v>
      </c>
      <c r="F100" s="2" t="str">
        <f>"专科无学位"</f>
        <v>专科无学位</v>
      </c>
      <c r="G100" s="2" t="str">
        <f>"3:初级中学"</f>
        <v>3:初级中学</v>
      </c>
      <c r="H100" s="2" t="str">
        <f t="shared" si="12"/>
        <v>小学</v>
      </c>
      <c r="I100" s="2" t="str">
        <f t="shared" si="10"/>
        <v>103:数学</v>
      </c>
    </row>
    <row r="101" spans="1:9" ht="27.75" customHeight="1">
      <c r="A101" s="3">
        <v>99</v>
      </c>
      <c r="B101" s="2" t="str">
        <f>"钟杰安"</f>
        <v>钟杰安</v>
      </c>
      <c r="C101" s="3" t="str">
        <f>"男        "</f>
        <v>男        </v>
      </c>
      <c r="D101" s="2" t="str">
        <f>"桂林理工大学土木工程"</f>
        <v>桂林理工大学土木工程</v>
      </c>
      <c r="E101" s="2" t="str">
        <f>"土木工程"</f>
        <v>土木工程</v>
      </c>
      <c r="F101" s="2" t="str">
        <f>"本科学士"</f>
        <v>本科学士</v>
      </c>
      <c r="G101" s="2" t="str">
        <f>"0:暂未取得"</f>
        <v>0:暂未取得</v>
      </c>
      <c r="H101" s="2" t="str">
        <f t="shared" si="12"/>
        <v>小学</v>
      </c>
      <c r="I101" s="2" t="str">
        <f t="shared" si="10"/>
        <v>103:数学</v>
      </c>
    </row>
    <row r="102" spans="1:9" ht="27.75" customHeight="1">
      <c r="A102" s="3">
        <v>100</v>
      </c>
      <c r="B102" s="2" t="str">
        <f>"梁晓丹"</f>
        <v>梁晓丹</v>
      </c>
      <c r="C102" s="3" t="str">
        <f>"女        "</f>
        <v>女        </v>
      </c>
      <c r="D102" s="2" t="str">
        <f>"河池学院学前教育"</f>
        <v>河池学院学前教育</v>
      </c>
      <c r="E102" s="2" t="str">
        <f>"学前教育"</f>
        <v>学前教育</v>
      </c>
      <c r="F102" s="2" t="str">
        <f aca="true" t="shared" si="13" ref="F102:F108">"专科无学位"</f>
        <v>专科无学位</v>
      </c>
      <c r="G102" s="2" t="str">
        <f>"2:小学"</f>
        <v>2:小学</v>
      </c>
      <c r="H102" s="2" t="str">
        <f t="shared" si="12"/>
        <v>小学</v>
      </c>
      <c r="I102" s="2" t="str">
        <f t="shared" si="10"/>
        <v>103:数学</v>
      </c>
    </row>
    <row r="103" spans="1:9" ht="27.75" customHeight="1">
      <c r="A103" s="3">
        <v>101</v>
      </c>
      <c r="B103" s="2" t="str">
        <f>"李卓玲"</f>
        <v>李卓玲</v>
      </c>
      <c r="C103" s="3" t="str">
        <f>"女        "</f>
        <v>女        </v>
      </c>
      <c r="D103" s="2" t="str">
        <f>"广西幼儿师范高等专科学校学前教育"</f>
        <v>广西幼儿师范高等专科学校学前教育</v>
      </c>
      <c r="E103" s="2" t="str">
        <f>"学前教育"</f>
        <v>学前教育</v>
      </c>
      <c r="F103" s="2" t="str">
        <f t="shared" si="13"/>
        <v>专科无学位</v>
      </c>
      <c r="G103" s="2" t="str">
        <f>"1:幼儿园"</f>
        <v>1:幼儿园</v>
      </c>
      <c r="H103" s="2" t="str">
        <f t="shared" si="12"/>
        <v>小学</v>
      </c>
      <c r="I103" s="2" t="str">
        <f t="shared" si="10"/>
        <v>103:数学</v>
      </c>
    </row>
    <row r="104" spans="1:9" ht="27.75" customHeight="1">
      <c r="A104" s="3">
        <v>102</v>
      </c>
      <c r="B104" s="2" t="str">
        <f>"邱立华"</f>
        <v>邱立华</v>
      </c>
      <c r="C104" s="3" t="str">
        <f>"男        "</f>
        <v>男        </v>
      </c>
      <c r="D104" s="2" t="str">
        <f>"广西工业职业技术学院学前教育"</f>
        <v>广西工业职业技术学院学前教育</v>
      </c>
      <c r="E104" s="2" t="str">
        <f>"学前教育"</f>
        <v>学前教育</v>
      </c>
      <c r="F104" s="2" t="str">
        <f t="shared" si="13"/>
        <v>专科无学位</v>
      </c>
      <c r="G104" s="2" t="str">
        <f>"1:幼儿园"</f>
        <v>1:幼儿园</v>
      </c>
      <c r="H104" s="2" t="str">
        <f t="shared" si="12"/>
        <v>小学</v>
      </c>
      <c r="I104" s="2" t="str">
        <f t="shared" si="10"/>
        <v>103:数学</v>
      </c>
    </row>
    <row r="105" spans="1:9" ht="27.75" customHeight="1">
      <c r="A105" s="3">
        <v>103</v>
      </c>
      <c r="B105" s="2" t="str">
        <f>"张丽榕"</f>
        <v>张丽榕</v>
      </c>
      <c r="C105" s="3" t="str">
        <f aca="true" t="shared" si="14" ref="C105:C116">"女        "</f>
        <v>女        </v>
      </c>
      <c r="D105" s="2" t="str">
        <f>"六盘水师范学院生物教育"</f>
        <v>六盘水师范学院生物教育</v>
      </c>
      <c r="E105" s="2" t="str">
        <f>"生物教育"</f>
        <v>生物教育</v>
      </c>
      <c r="F105" s="2" t="str">
        <f t="shared" si="13"/>
        <v>专科无学位</v>
      </c>
      <c r="G105" s="2" t="str">
        <f>"3:初级中学"</f>
        <v>3:初级中学</v>
      </c>
      <c r="H105" s="2" t="str">
        <f t="shared" si="12"/>
        <v>小学</v>
      </c>
      <c r="I105" s="2" t="str">
        <f t="shared" si="10"/>
        <v>103:数学</v>
      </c>
    </row>
    <row r="106" spans="1:9" ht="27.75" customHeight="1">
      <c r="A106" s="3">
        <v>104</v>
      </c>
      <c r="B106" s="2" t="str">
        <f>"黄文燕"</f>
        <v>黄文燕</v>
      </c>
      <c r="C106" s="3" t="str">
        <f t="shared" si="14"/>
        <v>女        </v>
      </c>
      <c r="D106" s="2" t="str">
        <f>"广西幼儿师范高等专科学校综合理科教育"</f>
        <v>广西幼儿师范高等专科学校综合理科教育</v>
      </c>
      <c r="E106" s="2" t="str">
        <f>"综合理科教育"</f>
        <v>综合理科教育</v>
      </c>
      <c r="F106" s="2" t="str">
        <f t="shared" si="13"/>
        <v>专科无学位</v>
      </c>
      <c r="G106" s="2" t="str">
        <f>"2:小学"</f>
        <v>2:小学</v>
      </c>
      <c r="H106" s="2" t="str">
        <f t="shared" si="12"/>
        <v>小学</v>
      </c>
      <c r="I106" s="2" t="str">
        <f t="shared" si="10"/>
        <v>103:数学</v>
      </c>
    </row>
    <row r="107" spans="1:9" ht="27.75" customHeight="1">
      <c r="A107" s="3">
        <v>105</v>
      </c>
      <c r="B107" s="2" t="str">
        <f>"宁程露"</f>
        <v>宁程露</v>
      </c>
      <c r="C107" s="3" t="str">
        <f t="shared" si="14"/>
        <v>女        </v>
      </c>
      <c r="D107" s="2" t="str">
        <f>"湖南幼儿师范高等专科学校学前教育"</f>
        <v>湖南幼儿师范高等专科学校学前教育</v>
      </c>
      <c r="E107" s="2" t="str">
        <f>"学前教育"</f>
        <v>学前教育</v>
      </c>
      <c r="F107" s="2" t="str">
        <f t="shared" si="13"/>
        <v>专科无学位</v>
      </c>
      <c r="G107" s="2" t="str">
        <f>"1:幼儿园"</f>
        <v>1:幼儿园</v>
      </c>
      <c r="H107" s="2" t="str">
        <f t="shared" si="12"/>
        <v>小学</v>
      </c>
      <c r="I107" s="2" t="str">
        <f t="shared" si="10"/>
        <v>103:数学</v>
      </c>
    </row>
    <row r="108" spans="1:9" ht="27.75" customHeight="1">
      <c r="A108" s="3">
        <v>106</v>
      </c>
      <c r="B108" s="2" t="str">
        <f>"王丽"</f>
        <v>王丽</v>
      </c>
      <c r="C108" s="3" t="str">
        <f t="shared" si="14"/>
        <v>女        </v>
      </c>
      <c r="D108" s="2" t="str">
        <f>"广西玉林师范学院学前教育"</f>
        <v>广西玉林师范学院学前教育</v>
      </c>
      <c r="E108" s="2" t="str">
        <f>"学前教育"</f>
        <v>学前教育</v>
      </c>
      <c r="F108" s="2" t="str">
        <f t="shared" si="13"/>
        <v>专科无学位</v>
      </c>
      <c r="G108" s="2" t="str">
        <f>"0:暂未取得"</f>
        <v>0:暂未取得</v>
      </c>
      <c r="H108" s="2" t="str">
        <f t="shared" si="12"/>
        <v>小学</v>
      </c>
      <c r="I108" s="2" t="str">
        <f t="shared" si="10"/>
        <v>103:数学</v>
      </c>
    </row>
    <row r="109" spans="1:9" ht="27.75" customHeight="1">
      <c r="A109" s="3">
        <v>107</v>
      </c>
      <c r="B109" s="2" t="str">
        <f>"张敏妮"</f>
        <v>张敏妮</v>
      </c>
      <c r="C109" s="3" t="str">
        <f t="shared" si="14"/>
        <v>女        </v>
      </c>
      <c r="D109" s="2" t="str">
        <f>"广西民族大学社会体育"</f>
        <v>广西民族大学社会体育</v>
      </c>
      <c r="E109" s="2" t="str">
        <f>"社会体育"</f>
        <v>社会体育</v>
      </c>
      <c r="F109" s="2" t="str">
        <f>"本科学士"</f>
        <v>本科学士</v>
      </c>
      <c r="G109" s="2" t="str">
        <f>"4:高级中学"</f>
        <v>4:高级中学</v>
      </c>
      <c r="H109" s="2" t="str">
        <f t="shared" si="12"/>
        <v>小学</v>
      </c>
      <c r="I109" s="2" t="str">
        <f t="shared" si="10"/>
        <v>103:数学</v>
      </c>
    </row>
    <row r="110" spans="1:9" ht="27.75" customHeight="1">
      <c r="A110" s="3">
        <v>108</v>
      </c>
      <c r="B110" s="2" t="str">
        <f>"钟玮晴"</f>
        <v>钟玮晴</v>
      </c>
      <c r="C110" s="3" t="str">
        <f t="shared" si="14"/>
        <v>女        </v>
      </c>
      <c r="D110" s="2" t="str">
        <f>"玉林师范学院学前教育"</f>
        <v>玉林师范学院学前教育</v>
      </c>
      <c r="E110" s="2" t="str">
        <f>"学前教育"</f>
        <v>学前教育</v>
      </c>
      <c r="F110" s="2" t="str">
        <f>"专科无学位"</f>
        <v>专科无学位</v>
      </c>
      <c r="G110" s="2" t="str">
        <f>"2:小学"</f>
        <v>2:小学</v>
      </c>
      <c r="H110" s="2" t="str">
        <f t="shared" si="12"/>
        <v>小学</v>
      </c>
      <c r="I110" s="2" t="str">
        <f t="shared" si="10"/>
        <v>103:数学</v>
      </c>
    </row>
    <row r="111" spans="1:9" ht="27.75" customHeight="1">
      <c r="A111" s="3">
        <v>109</v>
      </c>
      <c r="B111" s="2" t="str">
        <f>"曾宁"</f>
        <v>曾宁</v>
      </c>
      <c r="C111" s="3" t="str">
        <f t="shared" si="14"/>
        <v>女        </v>
      </c>
      <c r="D111" s="2" t="str">
        <f>"广西民族师范学院物理教育"</f>
        <v>广西民族师范学院物理教育</v>
      </c>
      <c r="E111" s="2" t="str">
        <f>"物理教育"</f>
        <v>物理教育</v>
      </c>
      <c r="F111" s="2" t="str">
        <f>"专科无学位"</f>
        <v>专科无学位</v>
      </c>
      <c r="G111" s="2" t="str">
        <f>"3:初级中学"</f>
        <v>3:初级中学</v>
      </c>
      <c r="H111" s="2" t="str">
        <f t="shared" si="12"/>
        <v>小学</v>
      </c>
      <c r="I111" s="2" t="str">
        <f t="shared" si="10"/>
        <v>103:数学</v>
      </c>
    </row>
    <row r="112" spans="1:9" ht="27.75" customHeight="1">
      <c r="A112" s="3">
        <v>110</v>
      </c>
      <c r="B112" s="2" t="str">
        <f>"谢迎"</f>
        <v>谢迎</v>
      </c>
      <c r="C112" s="3" t="str">
        <f t="shared" si="14"/>
        <v>女        </v>
      </c>
      <c r="D112" s="2" t="str">
        <f>"广西师范大学商务英语"</f>
        <v>广西师范大学商务英语</v>
      </c>
      <c r="E112" s="2" t="str">
        <f>"商务英语"</f>
        <v>商务英语</v>
      </c>
      <c r="F112" s="2" t="str">
        <f>"本科学士"</f>
        <v>本科学士</v>
      </c>
      <c r="G112" s="2" t="str">
        <f>"4:高级中学"</f>
        <v>4:高级中学</v>
      </c>
      <c r="H112" s="2" t="str">
        <f t="shared" si="12"/>
        <v>小学</v>
      </c>
      <c r="I112" s="2" t="str">
        <f aca="true" t="shared" si="15" ref="I112:I131">"104:英语"</f>
        <v>104:英语</v>
      </c>
    </row>
    <row r="113" spans="1:9" ht="27.75" customHeight="1">
      <c r="A113" s="3">
        <v>111</v>
      </c>
      <c r="B113" s="2" t="str">
        <f>"莫倩怡"</f>
        <v>莫倩怡</v>
      </c>
      <c r="C113" s="3" t="str">
        <f t="shared" si="14"/>
        <v>女        </v>
      </c>
      <c r="D113" s="2" t="str">
        <f>"柳州师范高等专科学校应用英语"</f>
        <v>柳州师范高等专科学校应用英语</v>
      </c>
      <c r="E113" s="2" t="str">
        <f>"应用英语"</f>
        <v>应用英语</v>
      </c>
      <c r="F113" s="2" t="str">
        <f>"专科无学位"</f>
        <v>专科无学位</v>
      </c>
      <c r="G113" s="2" t="str">
        <f>"3:初级中学"</f>
        <v>3:初级中学</v>
      </c>
      <c r="H113" s="2" t="str">
        <f t="shared" si="12"/>
        <v>小学</v>
      </c>
      <c r="I113" s="2" t="str">
        <f t="shared" si="15"/>
        <v>104:英语</v>
      </c>
    </row>
    <row r="114" spans="1:9" ht="27.75" customHeight="1">
      <c r="A114" s="3">
        <v>112</v>
      </c>
      <c r="B114" s="2" t="str">
        <f>"陈绍盈"</f>
        <v>陈绍盈</v>
      </c>
      <c r="C114" s="3" t="str">
        <f t="shared" si="14"/>
        <v>女        </v>
      </c>
      <c r="D114" s="2" t="str">
        <f>"广西科技师范学院英语教育"</f>
        <v>广西科技师范学院英语教育</v>
      </c>
      <c r="E114" s="2" t="str">
        <f>"英语教育"</f>
        <v>英语教育</v>
      </c>
      <c r="F114" s="2" t="str">
        <f>"专科无学位"</f>
        <v>专科无学位</v>
      </c>
      <c r="G114" s="2" t="str">
        <f>"2:小学"</f>
        <v>2:小学</v>
      </c>
      <c r="H114" s="2" t="str">
        <f t="shared" si="12"/>
        <v>小学</v>
      </c>
      <c r="I114" s="2" t="str">
        <f t="shared" si="15"/>
        <v>104:英语</v>
      </c>
    </row>
    <row r="115" spans="1:9" ht="27.75" customHeight="1">
      <c r="A115" s="3">
        <v>113</v>
      </c>
      <c r="B115" s="2" t="str">
        <f>"姚永清"</f>
        <v>姚永清</v>
      </c>
      <c r="C115" s="3" t="str">
        <f t="shared" si="14"/>
        <v>女        </v>
      </c>
      <c r="D115" s="2" t="str">
        <f>"广西柳州师范高东等专科学校英语教育"</f>
        <v>广西柳州师范高东等专科学校英语教育</v>
      </c>
      <c r="E115" s="2" t="str">
        <f>"英语教育"</f>
        <v>英语教育</v>
      </c>
      <c r="F115" s="2" t="str">
        <f>"专科无学位"</f>
        <v>专科无学位</v>
      </c>
      <c r="G115" s="2" t="str">
        <f>"3:初级中学"</f>
        <v>3:初级中学</v>
      </c>
      <c r="H115" s="2" t="str">
        <f aca="true" t="shared" si="16" ref="H115:H141">"小学"</f>
        <v>小学</v>
      </c>
      <c r="I115" s="2" t="str">
        <f t="shared" si="15"/>
        <v>104:英语</v>
      </c>
    </row>
    <row r="116" spans="1:9" ht="27.75" customHeight="1">
      <c r="A116" s="3">
        <v>114</v>
      </c>
      <c r="B116" s="2" t="str">
        <f>"黎美君"</f>
        <v>黎美君</v>
      </c>
      <c r="C116" s="3" t="str">
        <f t="shared" si="14"/>
        <v>女        </v>
      </c>
      <c r="D116" s="2" t="str">
        <f>"常州大学怀德学院英语"</f>
        <v>常州大学怀德学院英语</v>
      </c>
      <c r="E116" s="2" t="str">
        <f>"英语"</f>
        <v>英语</v>
      </c>
      <c r="F116" s="2" t="str">
        <f>"本科学士"</f>
        <v>本科学士</v>
      </c>
      <c r="G116" s="2" t="str">
        <f>"4:高级中学"</f>
        <v>4:高级中学</v>
      </c>
      <c r="H116" s="2" t="str">
        <f t="shared" si="16"/>
        <v>小学</v>
      </c>
      <c r="I116" s="2" t="str">
        <f t="shared" si="15"/>
        <v>104:英语</v>
      </c>
    </row>
    <row r="117" spans="1:9" ht="27.75" customHeight="1">
      <c r="A117" s="3">
        <v>115</v>
      </c>
      <c r="B117" s="2" t="str">
        <f>"钟福双"</f>
        <v>钟福双</v>
      </c>
      <c r="C117" s="3" t="str">
        <f aca="true" t="shared" si="17" ref="C117:C131">"女        "</f>
        <v>女        </v>
      </c>
      <c r="D117" s="2" t="str">
        <f>"贺州学院英语"</f>
        <v>贺州学院英语</v>
      </c>
      <c r="E117" s="2" t="str">
        <f>"英语"</f>
        <v>英语</v>
      </c>
      <c r="F117" s="2" t="str">
        <f>"本科学士"</f>
        <v>本科学士</v>
      </c>
      <c r="G117" s="2" t="str">
        <f>"4:高级中学"</f>
        <v>4:高级中学</v>
      </c>
      <c r="H117" s="2" t="str">
        <f t="shared" si="16"/>
        <v>小学</v>
      </c>
      <c r="I117" s="2" t="str">
        <f t="shared" si="15"/>
        <v>104:英语</v>
      </c>
    </row>
    <row r="118" spans="1:9" ht="27.75" customHeight="1">
      <c r="A118" s="3">
        <v>116</v>
      </c>
      <c r="B118" s="2" t="str">
        <f>"凌子舒"</f>
        <v>凌子舒</v>
      </c>
      <c r="C118" s="3" t="str">
        <f t="shared" si="17"/>
        <v>女        </v>
      </c>
      <c r="D118" s="2" t="str">
        <f>"广西民族师范学院英语"</f>
        <v>广西民族师范学院英语</v>
      </c>
      <c r="E118" s="2" t="str">
        <f>"英语"</f>
        <v>英语</v>
      </c>
      <c r="F118" s="2" t="str">
        <f>"本科学士"</f>
        <v>本科学士</v>
      </c>
      <c r="G118" s="2" t="str">
        <f>"3:初级中学"</f>
        <v>3:初级中学</v>
      </c>
      <c r="H118" s="2" t="str">
        <f t="shared" si="16"/>
        <v>小学</v>
      </c>
      <c r="I118" s="2" t="str">
        <f t="shared" si="15"/>
        <v>104:英语</v>
      </c>
    </row>
    <row r="119" spans="1:9" ht="27.75" customHeight="1">
      <c r="A119" s="3">
        <v>117</v>
      </c>
      <c r="B119" s="2" t="str">
        <f>"罗冬园"</f>
        <v>罗冬园</v>
      </c>
      <c r="C119" s="3" t="str">
        <f t="shared" si="17"/>
        <v>女        </v>
      </c>
      <c r="D119" s="2" t="str">
        <f>"广西大学英语"</f>
        <v>广西大学英语</v>
      </c>
      <c r="E119" s="2" t="str">
        <f>"英语"</f>
        <v>英语</v>
      </c>
      <c r="F119" s="2" t="str">
        <f>"本科学士"</f>
        <v>本科学士</v>
      </c>
      <c r="G119" s="2" t="str">
        <f>"3:初级中学"</f>
        <v>3:初级中学</v>
      </c>
      <c r="H119" s="2" t="str">
        <f t="shared" si="16"/>
        <v>小学</v>
      </c>
      <c r="I119" s="2" t="str">
        <f t="shared" si="15"/>
        <v>104:英语</v>
      </c>
    </row>
    <row r="120" spans="1:9" ht="27.75" customHeight="1">
      <c r="A120" s="3">
        <v>118</v>
      </c>
      <c r="B120" s="2" t="str">
        <f>"梁婵"</f>
        <v>梁婵</v>
      </c>
      <c r="C120" s="3" t="str">
        <f t="shared" si="17"/>
        <v>女        </v>
      </c>
      <c r="D120" s="2" t="str">
        <f>"百色学院英语教育"</f>
        <v>百色学院英语教育</v>
      </c>
      <c r="E120" s="2" t="str">
        <f>"英语教育"</f>
        <v>英语教育</v>
      </c>
      <c r="F120" s="2" t="str">
        <f>"本科学士"</f>
        <v>本科学士</v>
      </c>
      <c r="G120" s="2" t="str">
        <f>"4:高级中学"</f>
        <v>4:高级中学</v>
      </c>
      <c r="H120" s="2" t="str">
        <f t="shared" si="16"/>
        <v>小学</v>
      </c>
      <c r="I120" s="2" t="str">
        <f t="shared" si="15"/>
        <v>104:英语</v>
      </c>
    </row>
    <row r="121" spans="1:9" ht="27.75" customHeight="1">
      <c r="A121" s="3">
        <v>119</v>
      </c>
      <c r="B121" s="2" t="str">
        <f>"梁雯诗"</f>
        <v>梁雯诗</v>
      </c>
      <c r="C121" s="3" t="str">
        <f t="shared" si="17"/>
        <v>女        </v>
      </c>
      <c r="D121" s="2" t="str">
        <f>"贺州学院小学教育"</f>
        <v>贺州学院小学教育</v>
      </c>
      <c r="E121" s="2" t="str">
        <f>"小学教育"</f>
        <v>小学教育</v>
      </c>
      <c r="F121" s="2" t="str">
        <f>"本科学士"</f>
        <v>本科学士</v>
      </c>
      <c r="G121" s="2" t="str">
        <f>"2:小学"</f>
        <v>2:小学</v>
      </c>
      <c r="H121" s="2" t="str">
        <f t="shared" si="16"/>
        <v>小学</v>
      </c>
      <c r="I121" s="2" t="str">
        <f t="shared" si="15"/>
        <v>104:英语</v>
      </c>
    </row>
    <row r="122" spans="1:9" ht="27.75" customHeight="1">
      <c r="A122" s="3">
        <v>120</v>
      </c>
      <c r="B122" s="2" t="str">
        <f>"罗伟宁"</f>
        <v>罗伟宁</v>
      </c>
      <c r="C122" s="3" t="str">
        <f t="shared" si="17"/>
        <v>女        </v>
      </c>
      <c r="D122" s="2" t="str">
        <f>"广西科技师范学院英语教育"</f>
        <v>广西科技师范学院英语教育</v>
      </c>
      <c r="E122" s="2" t="str">
        <f>"英语教育"</f>
        <v>英语教育</v>
      </c>
      <c r="F122" s="2" t="str">
        <f>"专科无学位"</f>
        <v>专科无学位</v>
      </c>
      <c r="G122" s="2" t="str">
        <f>"2:小学"</f>
        <v>2:小学</v>
      </c>
      <c r="H122" s="2" t="str">
        <f t="shared" si="16"/>
        <v>小学</v>
      </c>
      <c r="I122" s="2" t="str">
        <f t="shared" si="15"/>
        <v>104:英语</v>
      </c>
    </row>
    <row r="123" spans="1:9" ht="27.75" customHeight="1">
      <c r="A123" s="3">
        <v>121</v>
      </c>
      <c r="B123" s="2" t="str">
        <f>"梁园"</f>
        <v>梁园</v>
      </c>
      <c r="C123" s="3" t="str">
        <f t="shared" si="17"/>
        <v>女        </v>
      </c>
      <c r="D123" s="2" t="str">
        <f>"广西教育学院英语教育"</f>
        <v>广西教育学院英语教育</v>
      </c>
      <c r="E123" s="2" t="str">
        <f>"英语教育"</f>
        <v>英语教育</v>
      </c>
      <c r="F123" s="2" t="str">
        <f>"专科无学位"</f>
        <v>专科无学位</v>
      </c>
      <c r="G123" s="2" t="str">
        <f>"2:小学"</f>
        <v>2:小学</v>
      </c>
      <c r="H123" s="2" t="str">
        <f t="shared" si="16"/>
        <v>小学</v>
      </c>
      <c r="I123" s="2" t="str">
        <f t="shared" si="15"/>
        <v>104:英语</v>
      </c>
    </row>
    <row r="124" spans="1:9" ht="27.75" customHeight="1">
      <c r="A124" s="3">
        <v>122</v>
      </c>
      <c r="B124" s="2" t="str">
        <f>"庞冬"</f>
        <v>庞冬</v>
      </c>
      <c r="C124" s="3" t="str">
        <f t="shared" si="17"/>
        <v>女        </v>
      </c>
      <c r="D124" s="2" t="str">
        <f>"广西师范学院泰语"</f>
        <v>广西师范学院泰语</v>
      </c>
      <c r="E124" s="2" t="str">
        <f>"泰语"</f>
        <v>泰语</v>
      </c>
      <c r="F124" s="2" t="str">
        <f>"本科学士"</f>
        <v>本科学士</v>
      </c>
      <c r="G124" s="2" t="str">
        <f>"3:初级中学"</f>
        <v>3:初级中学</v>
      </c>
      <c r="H124" s="2" t="str">
        <f t="shared" si="16"/>
        <v>小学</v>
      </c>
      <c r="I124" s="2" t="str">
        <f t="shared" si="15"/>
        <v>104:英语</v>
      </c>
    </row>
    <row r="125" spans="1:9" ht="27.75" customHeight="1">
      <c r="A125" s="3">
        <v>123</v>
      </c>
      <c r="B125" s="2" t="str">
        <f>"文舒萍"</f>
        <v>文舒萍</v>
      </c>
      <c r="C125" s="3" t="str">
        <f t="shared" si="17"/>
        <v>女        </v>
      </c>
      <c r="D125" s="2" t="str">
        <f>"广西外国语学院应用英语教育方向"</f>
        <v>广西外国语学院应用英语教育方向</v>
      </c>
      <c r="E125" s="2" t="str">
        <f>"应用英语教育方向"</f>
        <v>应用英语教育方向</v>
      </c>
      <c r="F125" s="2" t="str">
        <f>"专科无学位"</f>
        <v>专科无学位</v>
      </c>
      <c r="G125" s="2" t="str">
        <f>"2:小学"</f>
        <v>2:小学</v>
      </c>
      <c r="H125" s="2" t="str">
        <f t="shared" si="16"/>
        <v>小学</v>
      </c>
      <c r="I125" s="2" t="str">
        <f t="shared" si="15"/>
        <v>104:英语</v>
      </c>
    </row>
    <row r="126" spans="1:9" ht="27.75" customHeight="1">
      <c r="A126" s="3">
        <v>124</v>
      </c>
      <c r="B126" s="2" t="str">
        <f>"梁超兰"</f>
        <v>梁超兰</v>
      </c>
      <c r="C126" s="3" t="str">
        <f t="shared" si="17"/>
        <v>女        </v>
      </c>
      <c r="D126" s="2" t="str">
        <f>"梧州学院小学教育"</f>
        <v>梧州学院小学教育</v>
      </c>
      <c r="E126" s="2" t="str">
        <f>"小学教育"</f>
        <v>小学教育</v>
      </c>
      <c r="F126" s="2" t="str">
        <f>"本科学士"</f>
        <v>本科学士</v>
      </c>
      <c r="G126" s="2" t="str">
        <f>"0:暂未取得"</f>
        <v>0:暂未取得</v>
      </c>
      <c r="H126" s="2" t="str">
        <f t="shared" si="16"/>
        <v>小学</v>
      </c>
      <c r="I126" s="2" t="str">
        <f t="shared" si="15"/>
        <v>104:英语</v>
      </c>
    </row>
    <row r="127" spans="1:9" ht="27.75" customHeight="1">
      <c r="A127" s="3">
        <v>125</v>
      </c>
      <c r="B127" s="2" t="str">
        <f>"唐宁宁"</f>
        <v>唐宁宁</v>
      </c>
      <c r="C127" s="3" t="str">
        <f t="shared" si="17"/>
        <v>女        </v>
      </c>
      <c r="D127" s="2" t="str">
        <f>"绥化学院英语"</f>
        <v>绥化学院英语</v>
      </c>
      <c r="E127" s="2" t="str">
        <f>"英语"</f>
        <v>英语</v>
      </c>
      <c r="F127" s="2" t="str">
        <f>"本科学士"</f>
        <v>本科学士</v>
      </c>
      <c r="G127" s="2" t="str">
        <f>"3:初级中学"</f>
        <v>3:初级中学</v>
      </c>
      <c r="H127" s="2" t="str">
        <f t="shared" si="16"/>
        <v>小学</v>
      </c>
      <c r="I127" s="2" t="str">
        <f t="shared" si="15"/>
        <v>104:英语</v>
      </c>
    </row>
    <row r="128" spans="1:9" ht="27.75" customHeight="1">
      <c r="A128" s="3">
        <v>126</v>
      </c>
      <c r="B128" s="2" t="str">
        <f>"杨春瑜"</f>
        <v>杨春瑜</v>
      </c>
      <c r="C128" s="3" t="str">
        <f t="shared" si="17"/>
        <v>女        </v>
      </c>
      <c r="D128" s="2" t="str">
        <f>"广西师范学院师园学院英语"</f>
        <v>广西师范学院师园学院英语</v>
      </c>
      <c r="E128" s="2" t="str">
        <f>"英语"</f>
        <v>英语</v>
      </c>
      <c r="F128" s="2" t="str">
        <f>"本科学士"</f>
        <v>本科学士</v>
      </c>
      <c r="G128" s="2" t="str">
        <f>"3:初级中学"</f>
        <v>3:初级中学</v>
      </c>
      <c r="H128" s="2" t="str">
        <f t="shared" si="16"/>
        <v>小学</v>
      </c>
      <c r="I128" s="2" t="str">
        <f t="shared" si="15"/>
        <v>104:英语</v>
      </c>
    </row>
    <row r="129" spans="1:9" ht="27.75" customHeight="1">
      <c r="A129" s="3">
        <v>127</v>
      </c>
      <c r="B129" s="2" t="str">
        <f>"谢家婷"</f>
        <v>谢家婷</v>
      </c>
      <c r="C129" s="3" t="str">
        <f t="shared" si="17"/>
        <v>女        </v>
      </c>
      <c r="D129" s="2" t="str">
        <f>"南宁地区教育学院英语教育"</f>
        <v>南宁地区教育学院英语教育</v>
      </c>
      <c r="E129" s="2" t="str">
        <f>"英语教育"</f>
        <v>英语教育</v>
      </c>
      <c r="F129" s="2" t="str">
        <f>"专科无学位"</f>
        <v>专科无学位</v>
      </c>
      <c r="G129" s="2" t="str">
        <f>"2:小学"</f>
        <v>2:小学</v>
      </c>
      <c r="H129" s="2" t="str">
        <f t="shared" si="16"/>
        <v>小学</v>
      </c>
      <c r="I129" s="2" t="str">
        <f t="shared" si="15"/>
        <v>104:英语</v>
      </c>
    </row>
    <row r="130" spans="1:9" ht="27.75" customHeight="1">
      <c r="A130" s="3">
        <v>128</v>
      </c>
      <c r="B130" s="2" t="str">
        <f>"张明梅"</f>
        <v>张明梅</v>
      </c>
      <c r="C130" s="3" t="str">
        <f t="shared" si="17"/>
        <v>女        </v>
      </c>
      <c r="D130" s="2" t="str">
        <f>"广西科技大学英语教育"</f>
        <v>广西科技大学英语教育</v>
      </c>
      <c r="E130" s="2" t="str">
        <f>"英语教育"</f>
        <v>英语教育</v>
      </c>
      <c r="F130" s="2" t="str">
        <f>"专科无学位"</f>
        <v>专科无学位</v>
      </c>
      <c r="G130" s="2" t="str">
        <f>"2:小学"</f>
        <v>2:小学</v>
      </c>
      <c r="H130" s="2" t="str">
        <f t="shared" si="16"/>
        <v>小学</v>
      </c>
      <c r="I130" s="2" t="str">
        <f t="shared" si="15"/>
        <v>104:英语</v>
      </c>
    </row>
    <row r="131" spans="1:9" ht="27.75" customHeight="1">
      <c r="A131" s="3">
        <v>129</v>
      </c>
      <c r="B131" s="2" t="str">
        <f>"黄伟"</f>
        <v>黄伟</v>
      </c>
      <c r="C131" s="3" t="str">
        <f t="shared" si="17"/>
        <v>女        </v>
      </c>
      <c r="D131" s="2" t="str">
        <f>"广西科技师范学院英语教育"</f>
        <v>广西科技师范学院英语教育</v>
      </c>
      <c r="E131" s="2" t="str">
        <f>"英语教育"</f>
        <v>英语教育</v>
      </c>
      <c r="F131" s="2" t="str">
        <f>"专科无学位"</f>
        <v>专科无学位</v>
      </c>
      <c r="G131" s="2" t="str">
        <f>"2:小学"</f>
        <v>2:小学</v>
      </c>
      <c r="H131" s="2" t="str">
        <f t="shared" si="16"/>
        <v>小学</v>
      </c>
      <c r="I131" s="2" t="str">
        <f t="shared" si="15"/>
        <v>104:英语</v>
      </c>
    </row>
    <row r="132" spans="1:9" ht="27.75" customHeight="1">
      <c r="A132" s="3">
        <v>130</v>
      </c>
      <c r="B132" s="2" t="str">
        <f>"黄俞淞"</f>
        <v>黄俞淞</v>
      </c>
      <c r="C132" s="3" t="str">
        <f>"男        "</f>
        <v>男        </v>
      </c>
      <c r="D132" s="2" t="str">
        <f>"广西民族大学体育教育"</f>
        <v>广西民族大学体育教育</v>
      </c>
      <c r="E132" s="2" t="str">
        <f>"体育教育"</f>
        <v>体育教育</v>
      </c>
      <c r="F132" s="2" t="str">
        <f>"本科学士"</f>
        <v>本科学士</v>
      </c>
      <c r="G132" s="2" t="str">
        <f>"0:暂未取得"</f>
        <v>0:暂未取得</v>
      </c>
      <c r="H132" s="2" t="str">
        <f t="shared" si="16"/>
        <v>小学</v>
      </c>
      <c r="I132" s="2" t="str">
        <f>"106:体育"</f>
        <v>106:体育</v>
      </c>
    </row>
    <row r="133" spans="1:9" ht="27.75" customHeight="1">
      <c r="A133" s="3">
        <v>131</v>
      </c>
      <c r="B133" s="2" t="str">
        <f>"蓝湘玉"</f>
        <v>蓝湘玉</v>
      </c>
      <c r="C133" s="3" t="str">
        <f>"女        "</f>
        <v>女        </v>
      </c>
      <c r="D133" s="2" t="str">
        <f>"玉林师范学院体育教育"</f>
        <v>玉林师范学院体育教育</v>
      </c>
      <c r="E133" s="2" t="str">
        <f>"体育教育"</f>
        <v>体育教育</v>
      </c>
      <c r="F133" s="2" t="str">
        <f>"本科学士"</f>
        <v>本科学士</v>
      </c>
      <c r="G133" s="2" t="str">
        <f>"4:高级中学"</f>
        <v>4:高级中学</v>
      </c>
      <c r="H133" s="2" t="str">
        <f t="shared" si="16"/>
        <v>小学</v>
      </c>
      <c r="I133" s="2" t="str">
        <f>"106:体育"</f>
        <v>106:体育</v>
      </c>
    </row>
    <row r="134" spans="1:9" ht="27.75" customHeight="1">
      <c r="A134" s="3">
        <v>132</v>
      </c>
      <c r="B134" s="2" t="str">
        <f>"辛延杰"</f>
        <v>辛延杰</v>
      </c>
      <c r="C134" s="3" t="str">
        <f>"男        "</f>
        <v>男        </v>
      </c>
      <c r="D134" s="2" t="str">
        <f>"西北民族大学体育教育"</f>
        <v>西北民族大学体育教育</v>
      </c>
      <c r="E134" s="2" t="str">
        <f>"体育教育"</f>
        <v>体育教育</v>
      </c>
      <c r="F134" s="2" t="str">
        <f>"本科学士"</f>
        <v>本科学士</v>
      </c>
      <c r="G134" s="2" t="str">
        <f>"4:高级中学"</f>
        <v>4:高级中学</v>
      </c>
      <c r="H134" s="2" t="str">
        <f t="shared" si="16"/>
        <v>小学</v>
      </c>
      <c r="I134" s="2" t="str">
        <f>"106:体育"</f>
        <v>106:体育</v>
      </c>
    </row>
    <row r="135" spans="1:9" ht="27.75" customHeight="1">
      <c r="A135" s="3">
        <v>133</v>
      </c>
      <c r="B135" s="2" t="str">
        <f>"谢虹蓓"</f>
        <v>谢虹蓓</v>
      </c>
      <c r="C135" s="3" t="str">
        <f>"女        "</f>
        <v>女        </v>
      </c>
      <c r="D135" s="2" t="str">
        <f>"桂林电子科技大学装潢艺术设计"</f>
        <v>桂林电子科技大学装潢艺术设计</v>
      </c>
      <c r="E135" s="2" t="str">
        <f>"装潢艺术设计"</f>
        <v>装潢艺术设计</v>
      </c>
      <c r="F135" s="2" t="str">
        <f>"专科无学位"</f>
        <v>专科无学位</v>
      </c>
      <c r="G135" s="2" t="str">
        <f>"2:小学"</f>
        <v>2:小学</v>
      </c>
      <c r="H135" s="2" t="str">
        <f t="shared" si="16"/>
        <v>小学</v>
      </c>
      <c r="I135" s="2" t="str">
        <f>"107:音乐"</f>
        <v>107:音乐</v>
      </c>
    </row>
    <row r="136" spans="1:9" ht="27.75" customHeight="1">
      <c r="A136" s="3">
        <v>134</v>
      </c>
      <c r="B136" s="2" t="str">
        <f>"梁劲琼"</f>
        <v>梁劲琼</v>
      </c>
      <c r="C136" s="3" t="str">
        <f>"女        "</f>
        <v>女        </v>
      </c>
      <c r="D136" s="2" t="str">
        <f>"广西师范学院艺术设计"</f>
        <v>广西师范学院艺术设计</v>
      </c>
      <c r="E136" s="2" t="str">
        <f>"艺术设计"</f>
        <v>艺术设计</v>
      </c>
      <c r="F136" s="2" t="str">
        <f>"本科学士"</f>
        <v>本科学士</v>
      </c>
      <c r="G136" s="2" t="str">
        <f>"4:高级中学"</f>
        <v>4:高级中学</v>
      </c>
      <c r="H136" s="2" t="str">
        <f t="shared" si="16"/>
        <v>小学</v>
      </c>
      <c r="I136" s="2" t="str">
        <f>"108:美术"</f>
        <v>108:美术</v>
      </c>
    </row>
    <row r="137" spans="1:9" ht="27.75" customHeight="1">
      <c r="A137" s="3">
        <v>135</v>
      </c>
      <c r="B137" s="2" t="str">
        <f>"庞媛元"</f>
        <v>庞媛元</v>
      </c>
      <c r="C137" s="3" t="str">
        <f>"女        "</f>
        <v>女        </v>
      </c>
      <c r="D137" s="2" t="str">
        <f>"广西民族师范学院美术教育"</f>
        <v>广西民族师范学院美术教育</v>
      </c>
      <c r="E137" s="2" t="str">
        <f>"美术教育"</f>
        <v>美术教育</v>
      </c>
      <c r="F137" s="2" t="str">
        <f>"专科无学位"</f>
        <v>专科无学位</v>
      </c>
      <c r="G137" s="2" t="str">
        <f>"3:初级中学"</f>
        <v>3:初级中学</v>
      </c>
      <c r="H137" s="2" t="str">
        <f t="shared" si="16"/>
        <v>小学</v>
      </c>
      <c r="I137" s="2" t="str">
        <f>"108:美术"</f>
        <v>108:美术</v>
      </c>
    </row>
    <row r="138" spans="1:9" ht="27.75" customHeight="1">
      <c r="A138" s="3">
        <v>136</v>
      </c>
      <c r="B138" s="2" t="str">
        <f>"黎庆波"</f>
        <v>黎庆波</v>
      </c>
      <c r="C138" s="3" t="str">
        <f>"男        "</f>
        <v>男        </v>
      </c>
      <c r="D138" s="2" t="str">
        <f>"广西教育学院美术教育"</f>
        <v>广西教育学院美术教育</v>
      </c>
      <c r="E138" s="2" t="str">
        <f>"美术教育"</f>
        <v>美术教育</v>
      </c>
      <c r="F138" s="2" t="str">
        <f>"专科无学位"</f>
        <v>专科无学位</v>
      </c>
      <c r="G138" s="2" t="str">
        <f>"3:初级中学"</f>
        <v>3:初级中学</v>
      </c>
      <c r="H138" s="2" t="str">
        <f t="shared" si="16"/>
        <v>小学</v>
      </c>
      <c r="I138" s="2" t="str">
        <f>"108:美术"</f>
        <v>108:美术</v>
      </c>
    </row>
    <row r="139" spans="1:9" ht="27.75" customHeight="1">
      <c r="A139" s="3">
        <v>137</v>
      </c>
      <c r="B139" s="2" t="str">
        <f>"林文婷"</f>
        <v>林文婷</v>
      </c>
      <c r="C139" s="3" t="str">
        <f>"女        "</f>
        <v>女        </v>
      </c>
      <c r="D139" s="2" t="str">
        <f>"玉林师范学院计算机科学与技术"</f>
        <v>玉林师范学院计算机科学与技术</v>
      </c>
      <c r="E139" s="2" t="str">
        <f>"计算机科学与技术"</f>
        <v>计算机科学与技术</v>
      </c>
      <c r="F139" s="2" t="str">
        <f>"本科学士"</f>
        <v>本科学士</v>
      </c>
      <c r="G139" s="2" t="str">
        <f>"3:初级中学"</f>
        <v>3:初级中学</v>
      </c>
      <c r="H139" s="2" t="str">
        <f t="shared" si="16"/>
        <v>小学</v>
      </c>
      <c r="I139" s="2" t="str">
        <f>"110:信息技术"</f>
        <v>110:信息技术</v>
      </c>
    </row>
    <row r="140" spans="1:9" ht="27.75" customHeight="1">
      <c r="A140" s="3">
        <v>138</v>
      </c>
      <c r="B140" s="2" t="str">
        <f>"王惠平"</f>
        <v>王惠平</v>
      </c>
      <c r="C140" s="3" t="str">
        <f>"女        "</f>
        <v>女        </v>
      </c>
      <c r="D140" s="2" t="str">
        <f>"玉林师范学院电子信息科学与技术"</f>
        <v>玉林师范学院电子信息科学与技术</v>
      </c>
      <c r="E140" s="2" t="str">
        <f>"电子信息科学与技术"</f>
        <v>电子信息科学与技术</v>
      </c>
      <c r="F140" s="2" t="str">
        <f>"本科学士"</f>
        <v>本科学士</v>
      </c>
      <c r="G140" s="2" t="str">
        <f>"0:暂未取得"</f>
        <v>0:暂未取得</v>
      </c>
      <c r="H140" s="2" t="str">
        <f t="shared" si="16"/>
        <v>小学</v>
      </c>
      <c r="I140" s="2" t="str">
        <f>"110:信息技术"</f>
        <v>110:信息技术</v>
      </c>
    </row>
    <row r="141" spans="1:9" ht="27.75" customHeight="1">
      <c r="A141" s="3">
        <v>139</v>
      </c>
      <c r="B141" s="2" t="str">
        <f>"钟家梅"</f>
        <v>钟家梅</v>
      </c>
      <c r="C141" s="3" t="str">
        <f>"女        "</f>
        <v>女        </v>
      </c>
      <c r="D141" s="2" t="str">
        <f>"广西民族师范学院计算机科学与技术"</f>
        <v>广西民族师范学院计算机科学与技术</v>
      </c>
      <c r="E141" s="2" t="str">
        <f>"计算机科学与技术"</f>
        <v>计算机科学与技术</v>
      </c>
      <c r="F141" s="2" t="str">
        <f>"本科学士"</f>
        <v>本科学士</v>
      </c>
      <c r="G141" s="2" t="str">
        <f>"2:小学"</f>
        <v>2:小学</v>
      </c>
      <c r="H141" s="2" t="str">
        <f t="shared" si="16"/>
        <v>小学</v>
      </c>
      <c r="I141" s="2" t="str">
        <f>"110:信息技术"</f>
        <v>110:信息技术</v>
      </c>
    </row>
    <row r="142" spans="1:9" ht="27.75" customHeight="1">
      <c r="A142" s="3">
        <v>140</v>
      </c>
      <c r="B142" s="2" t="str">
        <f>"周敏玲"</f>
        <v>周敏玲</v>
      </c>
      <c r="C142" s="3" t="str">
        <f>"女        "</f>
        <v>女        </v>
      </c>
      <c r="D142" s="2" t="str">
        <f>"百色学院对外汉语"</f>
        <v>百色学院对外汉语</v>
      </c>
      <c r="E142" s="2" t="str">
        <f>"对外汉语"</f>
        <v>对外汉语</v>
      </c>
      <c r="F142" s="2" t="str">
        <f aca="true" t="shared" si="18" ref="F142:F165">"本科学士"</f>
        <v>本科学士</v>
      </c>
      <c r="G142" s="2" t="str">
        <f>"3:初级中学"</f>
        <v>3:初级中学</v>
      </c>
      <c r="H142" s="2" t="str">
        <f aca="true" t="shared" si="19" ref="H142:H181">"初中"</f>
        <v>初中</v>
      </c>
      <c r="I142" s="2" t="str">
        <f>"202:语文"</f>
        <v>202:语文</v>
      </c>
    </row>
    <row r="143" spans="1:9" ht="27.75" customHeight="1">
      <c r="A143" s="3">
        <v>141</v>
      </c>
      <c r="B143" s="2" t="str">
        <f>"廖婷婷"</f>
        <v>廖婷婷</v>
      </c>
      <c r="C143" s="3" t="str">
        <f>"女        "</f>
        <v>女        </v>
      </c>
      <c r="D143" s="2" t="str">
        <f>"百色学院思想政治教育"</f>
        <v>百色学院思想政治教育</v>
      </c>
      <c r="E143" s="2" t="str">
        <f>"思想政治教育"</f>
        <v>思想政治教育</v>
      </c>
      <c r="F143" s="2" t="str">
        <f t="shared" si="18"/>
        <v>本科学士</v>
      </c>
      <c r="G143" s="2" t="str">
        <f>"4:高级中学"</f>
        <v>4:高级中学</v>
      </c>
      <c r="H143" s="2" t="str">
        <f t="shared" si="19"/>
        <v>初中</v>
      </c>
      <c r="I143" s="2" t="str">
        <f>"202:语文"</f>
        <v>202:语文</v>
      </c>
    </row>
    <row r="144" spans="1:9" ht="27.75" customHeight="1">
      <c r="A144" s="3">
        <v>142</v>
      </c>
      <c r="B144" s="2" t="str">
        <f>"冯霭霏"</f>
        <v>冯霭霏</v>
      </c>
      <c r="C144" s="3" t="str">
        <f>"女        "</f>
        <v>女        </v>
      </c>
      <c r="D144" s="2" t="str">
        <f>"广西师范学院师园学院汉语言文学"</f>
        <v>广西师范学院师园学院汉语言文学</v>
      </c>
      <c r="E144" s="2" t="str">
        <f>"汉语言文学"</f>
        <v>汉语言文学</v>
      </c>
      <c r="F144" s="2" t="str">
        <f t="shared" si="18"/>
        <v>本科学士</v>
      </c>
      <c r="G144" s="2" t="str">
        <f>"4:高级中学"</f>
        <v>4:高级中学</v>
      </c>
      <c r="H144" s="2" t="str">
        <f t="shared" si="19"/>
        <v>初中</v>
      </c>
      <c r="I144" s="2" t="str">
        <f>"202:语文"</f>
        <v>202:语文</v>
      </c>
    </row>
    <row r="145" spans="1:9" ht="27.75" customHeight="1">
      <c r="A145" s="3">
        <v>143</v>
      </c>
      <c r="B145" s="2" t="str">
        <f>"赵建群"</f>
        <v>赵建群</v>
      </c>
      <c r="C145" s="3" t="str">
        <f>"女        "</f>
        <v>女        </v>
      </c>
      <c r="D145" s="2" t="str">
        <f>"广西民族大学汉语言文学"</f>
        <v>广西民族大学汉语言文学</v>
      </c>
      <c r="E145" s="2" t="str">
        <f>"汉语言文学"</f>
        <v>汉语言文学</v>
      </c>
      <c r="F145" s="2" t="str">
        <f t="shared" si="18"/>
        <v>本科学士</v>
      </c>
      <c r="G145" s="2" t="str">
        <f>"4:高级中学"</f>
        <v>4:高级中学</v>
      </c>
      <c r="H145" s="2" t="str">
        <f t="shared" si="19"/>
        <v>初中</v>
      </c>
      <c r="I145" s="2" t="str">
        <f>"202:语文"</f>
        <v>202:语文</v>
      </c>
    </row>
    <row r="146" spans="1:9" ht="27.75" customHeight="1">
      <c r="A146" s="3">
        <v>144</v>
      </c>
      <c r="B146" s="2" t="str">
        <f>"吴峰"</f>
        <v>吴峰</v>
      </c>
      <c r="C146" s="3" t="str">
        <f>"男        "</f>
        <v>男        </v>
      </c>
      <c r="D146" s="2" t="str">
        <f>"广西师范大学文秘教育"</f>
        <v>广西师范大学文秘教育</v>
      </c>
      <c r="E146" s="2" t="str">
        <f>"文秘教育"</f>
        <v>文秘教育</v>
      </c>
      <c r="F146" s="2" t="str">
        <f t="shared" si="18"/>
        <v>本科学士</v>
      </c>
      <c r="G146" s="2" t="str">
        <f>"4:高级中学"</f>
        <v>4:高级中学</v>
      </c>
      <c r="H146" s="2" t="str">
        <f t="shared" si="19"/>
        <v>初中</v>
      </c>
      <c r="I146" s="2" t="str">
        <f>"203:数学"</f>
        <v>203:数学</v>
      </c>
    </row>
    <row r="147" spans="1:9" ht="27.75" customHeight="1">
      <c r="A147" s="3">
        <v>145</v>
      </c>
      <c r="B147" s="2" t="str">
        <f>"罗玉萍"</f>
        <v>罗玉萍</v>
      </c>
      <c r="C147" s="3" t="str">
        <f aca="true" t="shared" si="20" ref="C147:C171">"女        "</f>
        <v>女        </v>
      </c>
      <c r="D147" s="2" t="str">
        <f>"广西师范学院教育管理"</f>
        <v>广西师范学院教育管理</v>
      </c>
      <c r="E147" s="2" t="str">
        <f>"教育管理"</f>
        <v>教育管理</v>
      </c>
      <c r="F147" s="2" t="str">
        <f t="shared" si="18"/>
        <v>本科学士</v>
      </c>
      <c r="G147" s="2" t="str">
        <f>"3:初级中学"</f>
        <v>3:初级中学</v>
      </c>
      <c r="H147" s="2" t="str">
        <f t="shared" si="19"/>
        <v>初中</v>
      </c>
      <c r="I147" s="2" t="str">
        <f>"203:数学"</f>
        <v>203:数学</v>
      </c>
    </row>
    <row r="148" spans="1:9" ht="27.75" customHeight="1">
      <c r="A148" s="3">
        <v>146</v>
      </c>
      <c r="B148" s="2" t="str">
        <f>"李源"</f>
        <v>李源</v>
      </c>
      <c r="C148" s="3" t="str">
        <f t="shared" si="20"/>
        <v>女        </v>
      </c>
      <c r="D148" s="2" t="str">
        <f>"广西民族师范学院英语教育"</f>
        <v>广西民族师范学院英语教育</v>
      </c>
      <c r="E148" s="2" t="str">
        <f>"英语教育"</f>
        <v>英语教育</v>
      </c>
      <c r="F148" s="2" t="str">
        <f t="shared" si="18"/>
        <v>本科学士</v>
      </c>
      <c r="G148" s="2" t="str">
        <f>"4:高级中学"</f>
        <v>4:高级中学</v>
      </c>
      <c r="H148" s="2" t="str">
        <f t="shared" si="19"/>
        <v>初中</v>
      </c>
      <c r="I148" s="2" t="str">
        <f aca="true" t="shared" si="21" ref="I148:I165">"204:英语"</f>
        <v>204:英语</v>
      </c>
    </row>
    <row r="149" spans="1:9" ht="27.75" customHeight="1">
      <c r="A149" s="3">
        <v>147</v>
      </c>
      <c r="B149" s="2" t="str">
        <f>"王一梅"</f>
        <v>王一梅</v>
      </c>
      <c r="C149" s="3" t="str">
        <f t="shared" si="20"/>
        <v>女        </v>
      </c>
      <c r="D149" s="2" t="str">
        <f>"湖南文理学院英语"</f>
        <v>湖南文理学院英语</v>
      </c>
      <c r="E149" s="2" t="str">
        <f>"英语"</f>
        <v>英语</v>
      </c>
      <c r="F149" s="2" t="str">
        <f t="shared" si="18"/>
        <v>本科学士</v>
      </c>
      <c r="G149" s="2" t="str">
        <f>"4:高级中学"</f>
        <v>4:高级中学</v>
      </c>
      <c r="H149" s="2" t="str">
        <f t="shared" si="19"/>
        <v>初中</v>
      </c>
      <c r="I149" s="2" t="str">
        <f t="shared" si="21"/>
        <v>204:英语</v>
      </c>
    </row>
    <row r="150" spans="1:9" ht="27.75" customHeight="1">
      <c r="A150" s="3">
        <v>148</v>
      </c>
      <c r="B150" s="2" t="str">
        <f>"王诗婷"</f>
        <v>王诗婷</v>
      </c>
      <c r="C150" s="3" t="str">
        <f t="shared" si="20"/>
        <v>女        </v>
      </c>
      <c r="D150" s="2" t="str">
        <f>"玉林师范学院英语"</f>
        <v>玉林师范学院英语</v>
      </c>
      <c r="E150" s="2" t="str">
        <f>"英语"</f>
        <v>英语</v>
      </c>
      <c r="F150" s="2" t="str">
        <f t="shared" si="18"/>
        <v>本科学士</v>
      </c>
      <c r="G150" s="2" t="str">
        <f>"4:高级中学"</f>
        <v>4:高级中学</v>
      </c>
      <c r="H150" s="2" t="str">
        <f t="shared" si="19"/>
        <v>初中</v>
      </c>
      <c r="I150" s="2" t="str">
        <f t="shared" si="21"/>
        <v>204:英语</v>
      </c>
    </row>
    <row r="151" spans="1:9" ht="27.75" customHeight="1">
      <c r="A151" s="3">
        <v>149</v>
      </c>
      <c r="B151" s="2" t="str">
        <f>"梁冰"</f>
        <v>梁冰</v>
      </c>
      <c r="C151" s="3" t="str">
        <f t="shared" si="20"/>
        <v>女        </v>
      </c>
      <c r="D151" s="2" t="str">
        <f>"桂林理工大学博文管理学院英语"</f>
        <v>桂林理工大学博文管理学院英语</v>
      </c>
      <c r="E151" s="2" t="str">
        <f>"英语"</f>
        <v>英语</v>
      </c>
      <c r="F151" s="2" t="str">
        <f t="shared" si="18"/>
        <v>本科学士</v>
      </c>
      <c r="G151" s="2" t="str">
        <f>"3:初级中学"</f>
        <v>3:初级中学</v>
      </c>
      <c r="H151" s="2" t="str">
        <f t="shared" si="19"/>
        <v>初中</v>
      </c>
      <c r="I151" s="2" t="str">
        <f t="shared" si="21"/>
        <v>204:英语</v>
      </c>
    </row>
    <row r="152" spans="1:9" ht="27.75" customHeight="1">
      <c r="A152" s="3">
        <v>150</v>
      </c>
      <c r="B152" s="2" t="str">
        <f>"黄丽萍"</f>
        <v>黄丽萍</v>
      </c>
      <c r="C152" s="3" t="str">
        <f t="shared" si="20"/>
        <v>女        </v>
      </c>
      <c r="D152" s="2" t="str">
        <f>"贺州学院英语"</f>
        <v>贺州学院英语</v>
      </c>
      <c r="E152" s="2" t="str">
        <f>"英语"</f>
        <v>英语</v>
      </c>
      <c r="F152" s="2" t="str">
        <f t="shared" si="18"/>
        <v>本科学士</v>
      </c>
      <c r="G152" s="2" t="str">
        <f>"4:高级中学"</f>
        <v>4:高级中学</v>
      </c>
      <c r="H152" s="2" t="str">
        <f t="shared" si="19"/>
        <v>初中</v>
      </c>
      <c r="I152" s="2" t="str">
        <f t="shared" si="21"/>
        <v>204:英语</v>
      </c>
    </row>
    <row r="153" spans="1:9" ht="27.75" customHeight="1">
      <c r="A153" s="3">
        <v>151</v>
      </c>
      <c r="B153" s="2" t="str">
        <f>"谭春园"</f>
        <v>谭春园</v>
      </c>
      <c r="C153" s="3" t="str">
        <f t="shared" si="20"/>
        <v>女        </v>
      </c>
      <c r="D153" s="2" t="str">
        <f>"玉林师范学院英语"</f>
        <v>玉林师范学院英语</v>
      </c>
      <c r="E153" s="2" t="str">
        <f>"英语"</f>
        <v>英语</v>
      </c>
      <c r="F153" s="2" t="str">
        <f t="shared" si="18"/>
        <v>本科学士</v>
      </c>
      <c r="G153" s="2" t="str">
        <f>"4:高级中学"</f>
        <v>4:高级中学</v>
      </c>
      <c r="H153" s="2" t="str">
        <f t="shared" si="19"/>
        <v>初中</v>
      </c>
      <c r="I153" s="2" t="str">
        <f t="shared" si="21"/>
        <v>204:英语</v>
      </c>
    </row>
    <row r="154" spans="1:9" ht="27.75" customHeight="1">
      <c r="A154" s="3">
        <v>152</v>
      </c>
      <c r="B154" s="2" t="str">
        <f>"梁露"</f>
        <v>梁露</v>
      </c>
      <c r="C154" s="3" t="str">
        <f t="shared" si="20"/>
        <v>女        </v>
      </c>
      <c r="D154" s="2" t="str">
        <f>"贺州学院英语旅游英语方向"</f>
        <v>贺州学院英语旅游英语方向</v>
      </c>
      <c r="E154" s="2" t="str">
        <f>"英语旅游英语方向"</f>
        <v>英语旅游英语方向</v>
      </c>
      <c r="F154" s="2" t="str">
        <f t="shared" si="18"/>
        <v>本科学士</v>
      </c>
      <c r="G154" s="2" t="str">
        <f>"3:初级中学"</f>
        <v>3:初级中学</v>
      </c>
      <c r="H154" s="2" t="str">
        <f t="shared" si="19"/>
        <v>初中</v>
      </c>
      <c r="I154" s="2" t="str">
        <f t="shared" si="21"/>
        <v>204:英语</v>
      </c>
    </row>
    <row r="155" spans="1:9" ht="27.75" customHeight="1">
      <c r="A155" s="3">
        <v>153</v>
      </c>
      <c r="B155" s="2" t="str">
        <f>"卢晓凤"</f>
        <v>卢晓凤</v>
      </c>
      <c r="C155" s="3" t="str">
        <f t="shared" si="20"/>
        <v>女        </v>
      </c>
      <c r="D155" s="2" t="str">
        <f>"广西民族师范学校英语"</f>
        <v>广西民族师范学校英语</v>
      </c>
      <c r="E155" s="2" t="str">
        <f>"英语"</f>
        <v>英语</v>
      </c>
      <c r="F155" s="2" t="str">
        <f t="shared" si="18"/>
        <v>本科学士</v>
      </c>
      <c r="G155" s="2" t="str">
        <f>"3:初级中学"</f>
        <v>3:初级中学</v>
      </c>
      <c r="H155" s="2" t="str">
        <f t="shared" si="19"/>
        <v>初中</v>
      </c>
      <c r="I155" s="2" t="str">
        <f t="shared" si="21"/>
        <v>204:英语</v>
      </c>
    </row>
    <row r="156" spans="1:9" ht="27.75" customHeight="1">
      <c r="A156" s="3">
        <v>154</v>
      </c>
      <c r="B156" s="2" t="str">
        <f>"吴红运"</f>
        <v>吴红运</v>
      </c>
      <c r="C156" s="3" t="str">
        <f t="shared" si="20"/>
        <v>女        </v>
      </c>
      <c r="D156" s="2" t="str">
        <f>"贺州学院旅游英语"</f>
        <v>贺州学院旅游英语</v>
      </c>
      <c r="E156" s="2" t="str">
        <f>"旅游英语"</f>
        <v>旅游英语</v>
      </c>
      <c r="F156" s="2" t="str">
        <f t="shared" si="18"/>
        <v>本科学士</v>
      </c>
      <c r="G156" s="2" t="str">
        <f>"0:暂未取得"</f>
        <v>0:暂未取得</v>
      </c>
      <c r="H156" s="2" t="str">
        <f t="shared" si="19"/>
        <v>初中</v>
      </c>
      <c r="I156" s="2" t="str">
        <f t="shared" si="21"/>
        <v>204:英语</v>
      </c>
    </row>
    <row r="157" spans="1:9" ht="27.75" customHeight="1">
      <c r="A157" s="3">
        <v>155</v>
      </c>
      <c r="B157" s="2" t="str">
        <f>"梁晓梅"</f>
        <v>梁晓梅</v>
      </c>
      <c r="C157" s="3" t="str">
        <f t="shared" si="20"/>
        <v>女        </v>
      </c>
      <c r="D157" s="2" t="str">
        <f>"广西师范大学商务英语"</f>
        <v>广西师范大学商务英语</v>
      </c>
      <c r="E157" s="2" t="str">
        <f>"商务英语"</f>
        <v>商务英语</v>
      </c>
      <c r="F157" s="2" t="str">
        <f t="shared" si="18"/>
        <v>本科学士</v>
      </c>
      <c r="G157" s="2" t="str">
        <f>"4:高级中学"</f>
        <v>4:高级中学</v>
      </c>
      <c r="H157" s="2" t="str">
        <f t="shared" si="19"/>
        <v>初中</v>
      </c>
      <c r="I157" s="2" t="str">
        <f t="shared" si="21"/>
        <v>204:英语</v>
      </c>
    </row>
    <row r="158" spans="1:9" ht="27.75" customHeight="1">
      <c r="A158" s="3">
        <v>156</v>
      </c>
      <c r="B158" s="2" t="str">
        <f>"李华"</f>
        <v>李华</v>
      </c>
      <c r="C158" s="3" t="str">
        <f t="shared" si="20"/>
        <v>女        </v>
      </c>
      <c r="D158" s="2" t="str">
        <f>"广西师范学院师园学院英语"</f>
        <v>广西师范学院师园学院英语</v>
      </c>
      <c r="E158" s="2" t="str">
        <f>"英语"</f>
        <v>英语</v>
      </c>
      <c r="F158" s="2" t="str">
        <f t="shared" si="18"/>
        <v>本科学士</v>
      </c>
      <c r="G158" s="2" t="str">
        <f>"4:高级中学"</f>
        <v>4:高级中学</v>
      </c>
      <c r="H158" s="2" t="str">
        <f t="shared" si="19"/>
        <v>初中</v>
      </c>
      <c r="I158" s="2" t="str">
        <f t="shared" si="21"/>
        <v>204:英语</v>
      </c>
    </row>
    <row r="159" spans="1:9" ht="27.75" customHeight="1">
      <c r="A159" s="3">
        <v>157</v>
      </c>
      <c r="B159" s="2" t="str">
        <f>"陈分芬"</f>
        <v>陈分芬</v>
      </c>
      <c r="C159" s="3" t="str">
        <f t="shared" si="20"/>
        <v>女        </v>
      </c>
      <c r="D159" s="2" t="str">
        <f>"玉林师范学院英语"</f>
        <v>玉林师范学院英语</v>
      </c>
      <c r="E159" s="2" t="str">
        <f>"英语"</f>
        <v>英语</v>
      </c>
      <c r="F159" s="2" t="str">
        <f t="shared" si="18"/>
        <v>本科学士</v>
      </c>
      <c r="G159" s="2" t="str">
        <f>"4:高级中学"</f>
        <v>4:高级中学</v>
      </c>
      <c r="H159" s="2" t="str">
        <f t="shared" si="19"/>
        <v>初中</v>
      </c>
      <c r="I159" s="2" t="str">
        <f t="shared" si="21"/>
        <v>204:英语</v>
      </c>
    </row>
    <row r="160" spans="1:9" ht="27.75" customHeight="1">
      <c r="A160" s="3">
        <v>158</v>
      </c>
      <c r="B160" s="2" t="str">
        <f>"罗琼瑶"</f>
        <v>罗琼瑶</v>
      </c>
      <c r="C160" s="3" t="str">
        <f t="shared" si="20"/>
        <v>女        </v>
      </c>
      <c r="D160" s="2" t="str">
        <f>"桂林电子科技大学英语"</f>
        <v>桂林电子科技大学英语</v>
      </c>
      <c r="E160" s="2" t="str">
        <f>"英语"</f>
        <v>英语</v>
      </c>
      <c r="F160" s="2" t="str">
        <f t="shared" si="18"/>
        <v>本科学士</v>
      </c>
      <c r="G160" s="2" t="str">
        <f>"0:暂未取得"</f>
        <v>0:暂未取得</v>
      </c>
      <c r="H160" s="2" t="str">
        <f t="shared" si="19"/>
        <v>初中</v>
      </c>
      <c r="I160" s="2" t="str">
        <f t="shared" si="21"/>
        <v>204:英语</v>
      </c>
    </row>
    <row r="161" spans="1:9" ht="27.75" customHeight="1">
      <c r="A161" s="3">
        <v>159</v>
      </c>
      <c r="B161" s="2" t="str">
        <f>"唐瑶瑶"</f>
        <v>唐瑶瑶</v>
      </c>
      <c r="C161" s="3" t="str">
        <f t="shared" si="20"/>
        <v>女        </v>
      </c>
      <c r="D161" s="2" t="str">
        <f>"广西民族师范学院英语教育"</f>
        <v>广西民族师范学院英语教育</v>
      </c>
      <c r="E161" s="2" t="str">
        <f>"英语教育"</f>
        <v>英语教育</v>
      </c>
      <c r="F161" s="2" t="str">
        <f t="shared" si="18"/>
        <v>本科学士</v>
      </c>
      <c r="G161" s="2" t="str">
        <f>"4:高级中学"</f>
        <v>4:高级中学</v>
      </c>
      <c r="H161" s="2" t="str">
        <f t="shared" si="19"/>
        <v>初中</v>
      </c>
      <c r="I161" s="2" t="str">
        <f t="shared" si="21"/>
        <v>204:英语</v>
      </c>
    </row>
    <row r="162" spans="1:9" ht="27.75" customHeight="1">
      <c r="A162" s="3">
        <v>160</v>
      </c>
      <c r="B162" s="2" t="str">
        <f>"弄季秋"</f>
        <v>弄季秋</v>
      </c>
      <c r="C162" s="3" t="str">
        <f t="shared" si="20"/>
        <v>女        </v>
      </c>
      <c r="D162" s="2" t="str">
        <f>"广西师范大学商务英语"</f>
        <v>广西师范大学商务英语</v>
      </c>
      <c r="E162" s="2" t="str">
        <f>"商务英语"</f>
        <v>商务英语</v>
      </c>
      <c r="F162" s="2" t="str">
        <f t="shared" si="18"/>
        <v>本科学士</v>
      </c>
      <c r="G162" s="2" t="str">
        <f>"4:高级中学"</f>
        <v>4:高级中学</v>
      </c>
      <c r="H162" s="2" t="str">
        <f t="shared" si="19"/>
        <v>初中</v>
      </c>
      <c r="I162" s="2" t="str">
        <f t="shared" si="21"/>
        <v>204:英语</v>
      </c>
    </row>
    <row r="163" spans="1:9" ht="27.75" customHeight="1">
      <c r="A163" s="3">
        <v>161</v>
      </c>
      <c r="B163" s="2" t="str">
        <f>"姚贺"</f>
        <v>姚贺</v>
      </c>
      <c r="C163" s="3" t="str">
        <f t="shared" si="20"/>
        <v>女        </v>
      </c>
      <c r="D163" s="2" t="str">
        <f>"河池学院英语"</f>
        <v>河池学院英语</v>
      </c>
      <c r="E163" s="2" t="str">
        <f>"英语"</f>
        <v>英语</v>
      </c>
      <c r="F163" s="2" t="str">
        <f t="shared" si="18"/>
        <v>本科学士</v>
      </c>
      <c r="G163" s="2" t="str">
        <f>"4:高级中学"</f>
        <v>4:高级中学</v>
      </c>
      <c r="H163" s="2" t="str">
        <f t="shared" si="19"/>
        <v>初中</v>
      </c>
      <c r="I163" s="2" t="str">
        <f t="shared" si="21"/>
        <v>204:英语</v>
      </c>
    </row>
    <row r="164" spans="1:9" ht="27.75" customHeight="1">
      <c r="A164" s="3">
        <v>162</v>
      </c>
      <c r="B164" s="2" t="str">
        <f>"宁远英"</f>
        <v>宁远英</v>
      </c>
      <c r="C164" s="3" t="str">
        <f t="shared" si="20"/>
        <v>女        </v>
      </c>
      <c r="D164" s="2" t="str">
        <f>"广西师范学院英语"</f>
        <v>广西师范学院英语</v>
      </c>
      <c r="E164" s="2" t="str">
        <f>"英语"</f>
        <v>英语</v>
      </c>
      <c r="F164" s="2" t="str">
        <f t="shared" si="18"/>
        <v>本科学士</v>
      </c>
      <c r="G164" s="2" t="str">
        <f>"4:高级中学"</f>
        <v>4:高级中学</v>
      </c>
      <c r="H164" s="2" t="str">
        <f t="shared" si="19"/>
        <v>初中</v>
      </c>
      <c r="I164" s="2" t="str">
        <f t="shared" si="21"/>
        <v>204:英语</v>
      </c>
    </row>
    <row r="165" spans="1:9" ht="27.75" customHeight="1">
      <c r="A165" s="3">
        <v>163</v>
      </c>
      <c r="B165" s="2" t="str">
        <f>"黎夏艳"</f>
        <v>黎夏艳</v>
      </c>
      <c r="C165" s="3" t="str">
        <f t="shared" si="20"/>
        <v>女        </v>
      </c>
      <c r="D165" s="2" t="str">
        <f>"广西民族师范学院英语教育"</f>
        <v>广西民族师范学院英语教育</v>
      </c>
      <c r="E165" s="2" t="str">
        <f>"英语教育"</f>
        <v>英语教育</v>
      </c>
      <c r="F165" s="2" t="str">
        <f t="shared" si="18"/>
        <v>本科学士</v>
      </c>
      <c r="G165" s="2" t="str">
        <f>"4:高级中学"</f>
        <v>4:高级中学</v>
      </c>
      <c r="H165" s="2" t="str">
        <f t="shared" si="19"/>
        <v>初中</v>
      </c>
      <c r="I165" s="2" t="str">
        <f t="shared" si="21"/>
        <v>204:英语</v>
      </c>
    </row>
    <row r="166" spans="1:9" ht="27.75" customHeight="1">
      <c r="A166" s="3">
        <v>164</v>
      </c>
      <c r="B166" s="2" t="str">
        <f>"陈雅丽"</f>
        <v>陈雅丽</v>
      </c>
      <c r="C166" s="3" t="str">
        <f t="shared" si="20"/>
        <v>女        </v>
      </c>
      <c r="D166" s="2" t="str">
        <f>"广西教育学院地理教育"</f>
        <v>广西教育学院地理教育</v>
      </c>
      <c r="E166" s="2" t="str">
        <f>"地理教育"</f>
        <v>地理教育</v>
      </c>
      <c r="F166" s="2" t="str">
        <f>"专科无学位"</f>
        <v>专科无学位</v>
      </c>
      <c r="G166" s="2" t="str">
        <f>"3:初级中学"</f>
        <v>3:初级中学</v>
      </c>
      <c r="H166" s="2" t="str">
        <f t="shared" si="19"/>
        <v>初中</v>
      </c>
      <c r="I166" s="2" t="str">
        <f aca="true" t="shared" si="22" ref="I166:I171">"207:地理"</f>
        <v>207:地理</v>
      </c>
    </row>
    <row r="167" spans="1:9" ht="27.75" customHeight="1">
      <c r="A167" s="3">
        <v>165</v>
      </c>
      <c r="B167" s="2" t="str">
        <f>"谢依瑾"</f>
        <v>谢依瑾</v>
      </c>
      <c r="C167" s="3" t="str">
        <f t="shared" si="20"/>
        <v>女        </v>
      </c>
      <c r="D167" s="2" t="str">
        <f>"广西教育学院地理教育"</f>
        <v>广西教育学院地理教育</v>
      </c>
      <c r="E167" s="2" t="str">
        <f>"地理教育"</f>
        <v>地理教育</v>
      </c>
      <c r="F167" s="2" t="str">
        <f>"专科无学位"</f>
        <v>专科无学位</v>
      </c>
      <c r="G167" s="2" t="str">
        <f>"3:初级中学"</f>
        <v>3:初级中学</v>
      </c>
      <c r="H167" s="2" t="str">
        <f t="shared" si="19"/>
        <v>初中</v>
      </c>
      <c r="I167" s="2" t="str">
        <f t="shared" si="22"/>
        <v>207:地理</v>
      </c>
    </row>
    <row r="168" spans="1:9" ht="27.75" customHeight="1">
      <c r="A168" s="3">
        <v>166</v>
      </c>
      <c r="B168" s="2" t="str">
        <f>"陈燕妮"</f>
        <v>陈燕妮</v>
      </c>
      <c r="C168" s="3" t="str">
        <f t="shared" si="20"/>
        <v>女        </v>
      </c>
      <c r="D168" s="2" t="str">
        <f>"广西师范学院旅游管理"</f>
        <v>广西师范学院旅游管理</v>
      </c>
      <c r="E168" s="2" t="str">
        <f>"旅游管理"</f>
        <v>旅游管理</v>
      </c>
      <c r="F168" s="2" t="str">
        <f>"本科学士"</f>
        <v>本科学士</v>
      </c>
      <c r="G168" s="2" t="str">
        <f>"4:高级中学"</f>
        <v>4:高级中学</v>
      </c>
      <c r="H168" s="2" t="str">
        <f t="shared" si="19"/>
        <v>初中</v>
      </c>
      <c r="I168" s="2" t="str">
        <f t="shared" si="22"/>
        <v>207:地理</v>
      </c>
    </row>
    <row r="169" spans="1:9" ht="27.75" customHeight="1">
      <c r="A169" s="3">
        <v>167</v>
      </c>
      <c r="B169" s="2" t="str">
        <f>"罗富霞"</f>
        <v>罗富霞</v>
      </c>
      <c r="C169" s="3" t="str">
        <f t="shared" si="20"/>
        <v>女        </v>
      </c>
      <c r="D169" s="2" t="str">
        <f>"南宁地区教育学院地理教育"</f>
        <v>南宁地区教育学院地理教育</v>
      </c>
      <c r="E169" s="2" t="str">
        <f>"地理教育"</f>
        <v>地理教育</v>
      </c>
      <c r="F169" s="2" t="str">
        <f>"专科无学位"</f>
        <v>专科无学位</v>
      </c>
      <c r="G169" s="2" t="str">
        <f>"3:初级中学"</f>
        <v>3:初级中学</v>
      </c>
      <c r="H169" s="2" t="str">
        <f t="shared" si="19"/>
        <v>初中</v>
      </c>
      <c r="I169" s="2" t="str">
        <f t="shared" si="22"/>
        <v>207:地理</v>
      </c>
    </row>
    <row r="170" spans="1:9" ht="27.75" customHeight="1">
      <c r="A170" s="3">
        <v>168</v>
      </c>
      <c r="B170" s="2" t="str">
        <f>"潘立慧"</f>
        <v>潘立慧</v>
      </c>
      <c r="C170" s="3" t="str">
        <f t="shared" si="20"/>
        <v>女        </v>
      </c>
      <c r="D170" s="2" t="str">
        <f>"钦州学院地理科学"</f>
        <v>钦州学院地理科学</v>
      </c>
      <c r="E170" s="2" t="str">
        <f>"地理科学"</f>
        <v>地理科学</v>
      </c>
      <c r="F170" s="2" t="str">
        <f aca="true" t="shared" si="23" ref="F170:F181">"本科学士"</f>
        <v>本科学士</v>
      </c>
      <c r="G170" s="2" t="str">
        <f>"4:高级中学"</f>
        <v>4:高级中学</v>
      </c>
      <c r="H170" s="2" t="str">
        <f t="shared" si="19"/>
        <v>初中</v>
      </c>
      <c r="I170" s="2" t="str">
        <f t="shared" si="22"/>
        <v>207:地理</v>
      </c>
    </row>
    <row r="171" spans="1:9" ht="27.75" customHeight="1">
      <c r="A171" s="3">
        <v>169</v>
      </c>
      <c r="B171" s="2" t="str">
        <f>"文惠"</f>
        <v>文惠</v>
      </c>
      <c r="C171" s="3" t="str">
        <f t="shared" si="20"/>
        <v>女        </v>
      </c>
      <c r="D171" s="2" t="str">
        <f>"河池学院行政管理"</f>
        <v>河池学院行政管理</v>
      </c>
      <c r="E171" s="2" t="str">
        <f>"行政管理"</f>
        <v>行政管理</v>
      </c>
      <c r="F171" s="2" t="str">
        <f t="shared" si="23"/>
        <v>本科学士</v>
      </c>
      <c r="G171" s="2" t="str">
        <f>"3:初级中学"</f>
        <v>3:初级中学</v>
      </c>
      <c r="H171" s="2" t="str">
        <f t="shared" si="19"/>
        <v>初中</v>
      </c>
      <c r="I171" s="2" t="str">
        <f t="shared" si="22"/>
        <v>207:地理</v>
      </c>
    </row>
    <row r="172" spans="1:9" ht="27.75" customHeight="1">
      <c r="A172" s="3">
        <v>170</v>
      </c>
      <c r="B172" s="2" t="str">
        <f>"李柏胜"</f>
        <v>李柏胜</v>
      </c>
      <c r="C172" s="3" t="str">
        <f>"男        "</f>
        <v>男        </v>
      </c>
      <c r="D172" s="2" t="str">
        <f>"广西大学动物科学"</f>
        <v>广西大学动物科学</v>
      </c>
      <c r="E172" s="2" t="str">
        <f>"动物科学"</f>
        <v>动物科学</v>
      </c>
      <c r="F172" s="2" t="str">
        <f t="shared" si="23"/>
        <v>本科学士</v>
      </c>
      <c r="G172" s="2" t="str">
        <f>"0:暂未取得"</f>
        <v>0:暂未取得</v>
      </c>
      <c r="H172" s="2" t="str">
        <f t="shared" si="19"/>
        <v>初中</v>
      </c>
      <c r="I172" s="2" t="str">
        <f>"209:生物"</f>
        <v>209:生物</v>
      </c>
    </row>
    <row r="173" spans="1:9" ht="27.75" customHeight="1">
      <c r="A173" s="3">
        <v>171</v>
      </c>
      <c r="B173" s="2" t="str">
        <f>"牟诗鹏"</f>
        <v>牟诗鹏</v>
      </c>
      <c r="C173" s="3" t="str">
        <f>"男        "</f>
        <v>男        </v>
      </c>
      <c r="D173" s="2" t="str">
        <f>"玉林师范学院生物技术"</f>
        <v>玉林师范学院生物技术</v>
      </c>
      <c r="E173" s="2" t="str">
        <f>"生物技术"</f>
        <v>生物技术</v>
      </c>
      <c r="F173" s="2" t="str">
        <f t="shared" si="23"/>
        <v>本科学士</v>
      </c>
      <c r="G173" s="2" t="str">
        <f>"3:初级中学"</f>
        <v>3:初级中学</v>
      </c>
      <c r="H173" s="2" t="str">
        <f t="shared" si="19"/>
        <v>初中</v>
      </c>
      <c r="I173" s="2" t="str">
        <f>"209:生物"</f>
        <v>209:生物</v>
      </c>
    </row>
    <row r="174" spans="1:9" ht="27.75" customHeight="1">
      <c r="A174" s="3">
        <v>172</v>
      </c>
      <c r="B174" s="2" t="str">
        <f>"丘小平"</f>
        <v>丘小平</v>
      </c>
      <c r="C174" s="3" t="str">
        <f>"女        "</f>
        <v>女        </v>
      </c>
      <c r="D174" s="2" t="str">
        <f>"玉林师范学院生物科学"</f>
        <v>玉林师范学院生物科学</v>
      </c>
      <c r="E174" s="2" t="str">
        <f>"生物科学"</f>
        <v>生物科学</v>
      </c>
      <c r="F174" s="2" t="str">
        <f t="shared" si="23"/>
        <v>本科学士</v>
      </c>
      <c r="G174" s="2" t="str">
        <f>"4:高级中学"</f>
        <v>4:高级中学</v>
      </c>
      <c r="H174" s="2" t="str">
        <f t="shared" si="19"/>
        <v>初中</v>
      </c>
      <c r="I174" s="2" t="str">
        <f>"209:生物"</f>
        <v>209:生物</v>
      </c>
    </row>
    <row r="175" spans="1:9" ht="27.75" customHeight="1">
      <c r="A175" s="3">
        <v>173</v>
      </c>
      <c r="B175" s="2" t="str">
        <f>"梁赞"</f>
        <v>梁赞</v>
      </c>
      <c r="C175" s="3" t="str">
        <f>"女        "</f>
        <v>女        </v>
      </c>
      <c r="D175" s="2" t="str">
        <f>"哈尔滨商业大学机械设计制造及其自动化"</f>
        <v>哈尔滨商业大学机械设计制造及其自动化</v>
      </c>
      <c r="E175" s="2" t="str">
        <f>"机械设计制造及其自动化"</f>
        <v>机械设计制造及其自动化</v>
      </c>
      <c r="F175" s="2" t="str">
        <f t="shared" si="23"/>
        <v>本科学士</v>
      </c>
      <c r="G175" s="2" t="str">
        <f>"4:高级中学"</f>
        <v>4:高级中学</v>
      </c>
      <c r="H175" s="2" t="str">
        <f t="shared" si="19"/>
        <v>初中</v>
      </c>
      <c r="I175" s="2" t="str">
        <f>"210:物理"</f>
        <v>210:物理</v>
      </c>
    </row>
    <row r="176" spans="1:9" ht="27.75" customHeight="1">
      <c r="A176" s="3">
        <v>174</v>
      </c>
      <c r="B176" s="2" t="str">
        <f>"王枝健"</f>
        <v>王枝健</v>
      </c>
      <c r="C176" s="3" t="str">
        <f>"男        "</f>
        <v>男        </v>
      </c>
      <c r="D176" s="2" t="str">
        <f>"玉林师范学院物理学"</f>
        <v>玉林师范学院物理学</v>
      </c>
      <c r="E176" s="2" t="str">
        <f>"物理学"</f>
        <v>物理学</v>
      </c>
      <c r="F176" s="2" t="str">
        <f t="shared" si="23"/>
        <v>本科学士</v>
      </c>
      <c r="G176" s="2" t="str">
        <f>"3:初级中学"</f>
        <v>3:初级中学</v>
      </c>
      <c r="H176" s="2" t="str">
        <f t="shared" si="19"/>
        <v>初中</v>
      </c>
      <c r="I176" s="2" t="str">
        <f>"210:物理"</f>
        <v>210:物理</v>
      </c>
    </row>
    <row r="177" spans="1:9" ht="27.75" customHeight="1">
      <c r="A177" s="3">
        <v>175</v>
      </c>
      <c r="B177" s="2" t="str">
        <f>"项仕婷"</f>
        <v>项仕婷</v>
      </c>
      <c r="C177" s="3" t="str">
        <f>"女        "</f>
        <v>女        </v>
      </c>
      <c r="D177" s="2" t="str">
        <f>"玉林师范学院化学"</f>
        <v>玉林师范学院化学</v>
      </c>
      <c r="E177" s="2" t="str">
        <f>"化学"</f>
        <v>化学</v>
      </c>
      <c r="F177" s="2" t="str">
        <f t="shared" si="23"/>
        <v>本科学士</v>
      </c>
      <c r="G177" s="2" t="str">
        <f>"4:高级中学"</f>
        <v>4:高级中学</v>
      </c>
      <c r="H177" s="2" t="str">
        <f t="shared" si="19"/>
        <v>初中</v>
      </c>
      <c r="I177" s="2" t="str">
        <f>"211:化学"</f>
        <v>211:化学</v>
      </c>
    </row>
    <row r="178" spans="1:9" ht="27.75" customHeight="1">
      <c r="A178" s="3">
        <v>176</v>
      </c>
      <c r="B178" s="2" t="str">
        <f>"唐静兰"</f>
        <v>唐静兰</v>
      </c>
      <c r="C178" s="3" t="str">
        <f>"女        "</f>
        <v>女        </v>
      </c>
      <c r="D178" s="2" t="str">
        <f>"百色学院化学"</f>
        <v>百色学院化学</v>
      </c>
      <c r="E178" s="2" t="str">
        <f>"化学"</f>
        <v>化学</v>
      </c>
      <c r="F178" s="2" t="str">
        <f t="shared" si="23"/>
        <v>本科学士</v>
      </c>
      <c r="G178" s="2" t="str">
        <f>"4:高级中学"</f>
        <v>4:高级中学</v>
      </c>
      <c r="H178" s="2" t="str">
        <f t="shared" si="19"/>
        <v>初中</v>
      </c>
      <c r="I178" s="2" t="str">
        <f>"211:化学"</f>
        <v>211:化学</v>
      </c>
    </row>
    <row r="179" spans="1:9" ht="27.75" customHeight="1">
      <c r="A179" s="3">
        <v>177</v>
      </c>
      <c r="B179" s="2" t="str">
        <f>"罗玉兰"</f>
        <v>罗玉兰</v>
      </c>
      <c r="C179" s="3" t="str">
        <f>"女        "</f>
        <v>女        </v>
      </c>
      <c r="D179" s="2" t="str">
        <f>"钦州学院化学工程与工艺"</f>
        <v>钦州学院化学工程与工艺</v>
      </c>
      <c r="E179" s="2" t="str">
        <f>"化学工程与工艺"</f>
        <v>化学工程与工艺</v>
      </c>
      <c r="F179" s="2" t="str">
        <f t="shared" si="23"/>
        <v>本科学士</v>
      </c>
      <c r="G179" s="2" t="str">
        <f>"3:初级中学"</f>
        <v>3:初级中学</v>
      </c>
      <c r="H179" s="2" t="str">
        <f t="shared" si="19"/>
        <v>初中</v>
      </c>
      <c r="I179" s="2" t="str">
        <f>"211:化学"</f>
        <v>211:化学</v>
      </c>
    </row>
    <row r="180" spans="1:9" ht="27.75" customHeight="1">
      <c r="A180" s="3">
        <v>178</v>
      </c>
      <c r="B180" s="2" t="str">
        <f>"梁琼丹"</f>
        <v>梁琼丹</v>
      </c>
      <c r="C180" s="3" t="str">
        <f>"女        "</f>
        <v>女        </v>
      </c>
      <c r="D180" s="2" t="str">
        <f>"百色学院化学"</f>
        <v>百色学院化学</v>
      </c>
      <c r="E180" s="2" t="str">
        <f>"化学"</f>
        <v>化学</v>
      </c>
      <c r="F180" s="2" t="str">
        <f t="shared" si="23"/>
        <v>本科学士</v>
      </c>
      <c r="G180" s="2" t="str">
        <f>"4:高级中学"</f>
        <v>4:高级中学</v>
      </c>
      <c r="H180" s="2" t="str">
        <f t="shared" si="19"/>
        <v>初中</v>
      </c>
      <c r="I180" s="2" t="str">
        <f>"211:化学"</f>
        <v>211:化学</v>
      </c>
    </row>
    <row r="181" spans="1:9" ht="27.75" customHeight="1">
      <c r="A181" s="3">
        <v>179</v>
      </c>
      <c r="B181" s="2" t="str">
        <f>"梁宇群"</f>
        <v>梁宇群</v>
      </c>
      <c r="C181" s="3" t="str">
        <f>"女        "</f>
        <v>女        </v>
      </c>
      <c r="D181" s="2" t="str">
        <f>"天津职业技术师范大学信用管理"</f>
        <v>天津职业技术师范大学信用管理</v>
      </c>
      <c r="E181" s="2" t="str">
        <f>"信用管理"</f>
        <v>信用管理</v>
      </c>
      <c r="F181" s="2" t="str">
        <f t="shared" si="23"/>
        <v>本科学士</v>
      </c>
      <c r="G181" s="2" t="str">
        <f>"5:中等职业学校"</f>
        <v>5:中等职业学校</v>
      </c>
      <c r="H181" s="2" t="str">
        <f t="shared" si="19"/>
        <v>初中</v>
      </c>
      <c r="I181" s="2" t="str">
        <f>"211:化学"</f>
        <v>211:化学</v>
      </c>
    </row>
  </sheetData>
  <sheetProtection/>
  <mergeCells count="1">
    <mergeCell ref="A1:I1"/>
  </mergeCells>
  <printOptions/>
  <pageMargins left="0.7" right="0.7" top="0.75" bottom="0.75" header="0.3" footer="0.3"/>
  <pageSetup orientation="landscape" paperSize="9" r:id="rId1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2017-07-07T00:50:43Z</cp:lastPrinted>
  <dcterms:created xsi:type="dcterms:W3CDTF">2017-07-03T09:03:08Z</dcterms:created>
  <dcterms:modified xsi:type="dcterms:W3CDTF">2017-07-07T01:02:02Z</dcterms:modified>
  <cp:category/>
  <cp:version/>
  <cp:contentType/>
  <cp:contentStatus/>
</cp:coreProperties>
</file>