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14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<sst xmlns="http://schemas.openxmlformats.org/spreadsheetml/2006/main" count="29" uniqueCount="21">
  <si>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报考岗位</t>
  </si>
  <si>
    <t>姓名</t>
  </si>
  <si>
    <t>准考证号</t>
  </si>
  <si>
    <t>序号</t>
  </si>
  <si>
    <t>总成绩</t>
  </si>
  <si>
    <t>笔试
综合成绩</t>
  </si>
  <si>
    <t>公共基础知识
成绩</t>
  </si>
  <si>
    <t>专业知识
成绩</t>
  </si>
  <si>
    <t>面试
原始成绩</t>
  </si>
  <si>
    <t>H</t>
  </si>
  <si>
    <t>F</t>
  </si>
  <si>
    <t>I</t>
  </si>
  <si>
    <t>J</t>
  </si>
  <si>
    <t>E</t>
  </si>
  <si>
    <t>D</t>
  </si>
  <si>
    <t>C</t>
  </si>
  <si>
    <t>面试修正成绩</t>
  </si>
  <si>
    <t>考场号</t>
  </si>
  <si>
    <t>B</t>
  </si>
  <si>
    <t>A</t>
  </si>
  <si>
    <t>2018年涡阳县县级公立医院公开招聘人员递补考察体检人员名单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</si>
</sst>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2"/>
      <color indexed="8"/>
      <name val="仿宋"/>
      <family val="3"/>
    </font>
    <font>
      <b/>
      <sz val="14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23"/>
  <sheetViews>
    <sheetView tabSelected="1" zoomScalePageLayoutView="0" workbookViewId="0" topLeftCell="A1">
      <selection activeCell="P11" sqref="P11"/>
    </sheetView>
  </sheetViews>
  <sheetFormatPr defaultColWidth="9.00390625" defaultRowHeight="14.25"/>
  <cols>
    <col min="1" max="1" width="5.25390625" style="1" customWidth="1"/>
    <col min="2" max="2" width="8.375" style="1" customWidth="1"/>
    <col min="3" max="3" width="2.25390625" style="1" hidden="1" customWidth="1"/>
    <col min="4" max="4" width="10.50390625" style="1" customWidth="1"/>
    <col min="5" max="5" width="9.00390625" style="1" customWidth="1"/>
    <col min="6" max="6" width="8.00390625" style="1" customWidth="1"/>
    <col min="7" max="7" width="9.00390625" style="1" customWidth="1"/>
    <col min="8" max="8" width="6.375" style="1" hidden="1" customWidth="1"/>
    <col min="9" max="10" width="9.00390625" style="1" customWidth="1"/>
    <col min="11" max="11" width="8.125" style="1" customWidth="1"/>
    <col min="12" max="16384" width="9.00390625" style="1" customWidth="1"/>
  </cols>
  <sheetData>
    <row r="1" spans="1:11" ht="39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42.75">
      <c r="A2" s="2" t="s">
        <v>3</v>
      </c>
      <c r="B2" s="3" t="s">
        <v>0</v>
      </c>
      <c r="C2" s="4" t="s">
        <v>1</v>
      </c>
      <c r="D2" s="4" t="s">
        <v>2</v>
      </c>
      <c r="E2" s="5" t="s">
        <v>6</v>
      </c>
      <c r="F2" s="5" t="s">
        <v>7</v>
      </c>
      <c r="G2" s="5" t="s">
        <v>5</v>
      </c>
      <c r="H2" s="4" t="s">
        <v>17</v>
      </c>
      <c r="I2" s="6" t="s">
        <v>8</v>
      </c>
      <c r="J2" s="6" t="s">
        <v>16</v>
      </c>
      <c r="K2" s="2" t="s">
        <v>4</v>
      </c>
    </row>
    <row r="3" spans="1:11" ht="20.25" customHeight="1">
      <c r="A3" s="7">
        <v>1</v>
      </c>
      <c r="B3" s="7">
        <v>180012</v>
      </c>
      <c r="C3" s="8"/>
      <c r="D3" s="8" t="str">
        <f>"2018010130"</f>
        <v>2018010130</v>
      </c>
      <c r="E3" s="8">
        <v>47.5</v>
      </c>
      <c r="F3" s="8">
        <v>78</v>
      </c>
      <c r="G3" s="8">
        <f aca="true" t="shared" si="0" ref="G3:G23">E3*0.3+F3*0.7</f>
        <v>68.85</v>
      </c>
      <c r="H3" s="8" t="s">
        <v>18</v>
      </c>
      <c r="I3" s="9">
        <v>80</v>
      </c>
      <c r="J3" s="9">
        <v>79.2</v>
      </c>
      <c r="K3" s="9">
        <f>ROUND(G3/1.2*0.6+J3*0.4,2)</f>
        <v>66.11</v>
      </c>
    </row>
    <row r="4" spans="1:11" ht="20.25" customHeight="1">
      <c r="A4" s="7">
        <v>2</v>
      </c>
      <c r="B4" s="7">
        <v>180012</v>
      </c>
      <c r="C4" s="8"/>
      <c r="D4" s="8" t="str">
        <f>"2018010113"</f>
        <v>2018010113</v>
      </c>
      <c r="E4" s="8">
        <v>60.5</v>
      </c>
      <c r="F4" s="8">
        <v>76</v>
      </c>
      <c r="G4" s="8">
        <f t="shared" si="0"/>
        <v>71.35</v>
      </c>
      <c r="H4" s="8" t="s">
        <v>18</v>
      </c>
      <c r="I4" s="9">
        <v>76.8</v>
      </c>
      <c r="J4" s="9">
        <v>76.03</v>
      </c>
      <c r="K4" s="9">
        <f>ROUND(G4/1.2*0.6+J4*0.4,2)</f>
        <v>66.09</v>
      </c>
    </row>
    <row r="5" spans="1:11" ht="20.25" customHeight="1">
      <c r="A5" s="7">
        <v>3</v>
      </c>
      <c r="B5" s="7">
        <v>180012</v>
      </c>
      <c r="C5" s="8"/>
      <c r="D5" s="8" t="str">
        <f>"2018010119"</f>
        <v>2018010119</v>
      </c>
      <c r="E5" s="8">
        <v>70.5</v>
      </c>
      <c r="F5" s="8">
        <v>80</v>
      </c>
      <c r="G5" s="8">
        <f t="shared" si="0"/>
        <v>77.15</v>
      </c>
      <c r="H5" s="8" t="s">
        <v>19</v>
      </c>
      <c r="I5" s="9">
        <v>67.8</v>
      </c>
      <c r="J5" s="9">
        <v>68.47</v>
      </c>
      <c r="K5" s="9">
        <f>ROUND(G5/1.2*0.6+J5*0.4,2)</f>
        <v>65.96</v>
      </c>
    </row>
    <row r="6" spans="1:11" ht="20.25" customHeight="1">
      <c r="A6" s="7">
        <v>4</v>
      </c>
      <c r="B6" s="7">
        <v>180012</v>
      </c>
      <c r="C6" s="8"/>
      <c r="D6" s="8" t="str">
        <f>"2018010316"</f>
        <v>2018010316</v>
      </c>
      <c r="E6" s="8">
        <v>62.5</v>
      </c>
      <c r="F6" s="8">
        <v>72</v>
      </c>
      <c r="G6" s="8">
        <f t="shared" si="0"/>
        <v>69.15</v>
      </c>
      <c r="H6" s="8" t="s">
        <v>18</v>
      </c>
      <c r="I6" s="9">
        <v>77.4</v>
      </c>
      <c r="J6" s="9">
        <v>76.62</v>
      </c>
      <c r="K6" s="9">
        <f>ROUND(G6/1.2*0.6+J6*0.4,2)</f>
        <v>65.22</v>
      </c>
    </row>
    <row r="7" spans="1:11" ht="20.25" customHeight="1">
      <c r="A7" s="7">
        <v>5</v>
      </c>
      <c r="B7" s="7">
        <v>180012</v>
      </c>
      <c r="C7" s="8"/>
      <c r="D7" s="8" t="str">
        <f>"2018010117"</f>
        <v>2018010117</v>
      </c>
      <c r="E7" s="8">
        <v>53.5</v>
      </c>
      <c r="F7" s="8">
        <v>70</v>
      </c>
      <c r="G7" s="8">
        <f t="shared" si="0"/>
        <v>65.05</v>
      </c>
      <c r="H7" s="8" t="s">
        <v>19</v>
      </c>
      <c r="I7" s="9">
        <v>79.4</v>
      </c>
      <c r="J7" s="9">
        <v>80.18</v>
      </c>
      <c r="K7" s="9">
        <f>ROUND(G7/1.2*0.6+J7*0.4,2)</f>
        <v>64.6</v>
      </c>
    </row>
    <row r="8" spans="1:11" ht="20.25" customHeight="1">
      <c r="A8" s="7">
        <v>6</v>
      </c>
      <c r="B8" s="7">
        <v>180034</v>
      </c>
      <c r="C8" s="8"/>
      <c r="D8" s="8" t="str">
        <f>"2018011319"</f>
        <v>2018011319</v>
      </c>
      <c r="E8" s="8">
        <v>55.5</v>
      </c>
      <c r="F8" s="8">
        <v>89</v>
      </c>
      <c r="G8" s="8">
        <f t="shared" si="0"/>
        <v>78.94999999999999</v>
      </c>
      <c r="H8" s="8" t="s">
        <v>14</v>
      </c>
      <c r="I8" s="9">
        <v>87.1</v>
      </c>
      <c r="J8" s="9">
        <f>ROUND(I8*77.85/80.36,2)</f>
        <v>84.38</v>
      </c>
      <c r="K8" s="9">
        <f aca="true" t="shared" si="1" ref="K8:K14">ROUND(G8/1.2*0.6+J8*0.4,2)</f>
        <v>73.23</v>
      </c>
    </row>
    <row r="9" spans="1:11" ht="20.25" customHeight="1">
      <c r="A9" s="7">
        <v>7</v>
      </c>
      <c r="B9" s="7">
        <v>180034</v>
      </c>
      <c r="C9" s="8"/>
      <c r="D9" s="8" t="str">
        <f>"2018011503"</f>
        <v>2018011503</v>
      </c>
      <c r="E9" s="8">
        <v>44.5</v>
      </c>
      <c r="F9" s="8">
        <v>99</v>
      </c>
      <c r="G9" s="8">
        <f t="shared" si="0"/>
        <v>82.64999999999999</v>
      </c>
      <c r="H9" s="8" t="s">
        <v>10</v>
      </c>
      <c r="I9" s="9">
        <v>78.8</v>
      </c>
      <c r="J9" s="9">
        <f>ROUND(I9*77.85/76.94,2)</f>
        <v>79.73</v>
      </c>
      <c r="K9" s="9">
        <f t="shared" si="1"/>
        <v>73.22</v>
      </c>
    </row>
    <row r="10" spans="1:11" ht="20.25" customHeight="1">
      <c r="A10" s="7">
        <v>8</v>
      </c>
      <c r="B10" s="7">
        <v>180034</v>
      </c>
      <c r="C10" s="8"/>
      <c r="D10" s="8" t="str">
        <f>"2018011529"</f>
        <v>2018011529</v>
      </c>
      <c r="E10" s="8">
        <v>63</v>
      </c>
      <c r="F10" s="8">
        <v>95</v>
      </c>
      <c r="G10" s="8">
        <f t="shared" si="0"/>
        <v>85.4</v>
      </c>
      <c r="H10" s="8" t="s">
        <v>13</v>
      </c>
      <c r="I10" s="9">
        <v>77</v>
      </c>
      <c r="J10" s="9">
        <f>ROUND(I10*77.85/78.72,2)</f>
        <v>76.15</v>
      </c>
      <c r="K10" s="9">
        <f t="shared" si="1"/>
        <v>73.16</v>
      </c>
    </row>
    <row r="11" spans="1:11" ht="20.25" customHeight="1">
      <c r="A11" s="7">
        <v>9</v>
      </c>
      <c r="B11" s="7">
        <v>180034</v>
      </c>
      <c r="C11" s="8"/>
      <c r="D11" s="8" t="str">
        <f>"2018012019"</f>
        <v>2018012019</v>
      </c>
      <c r="E11" s="8">
        <v>50</v>
      </c>
      <c r="F11" s="8">
        <v>93</v>
      </c>
      <c r="G11" s="8">
        <f t="shared" si="0"/>
        <v>80.1</v>
      </c>
      <c r="H11" s="8" t="s">
        <v>10</v>
      </c>
      <c r="I11" s="9">
        <v>81.8</v>
      </c>
      <c r="J11" s="9">
        <f>ROUND(I11*77.85/76.94,2)</f>
        <v>82.77</v>
      </c>
      <c r="K11" s="9">
        <f t="shared" si="1"/>
        <v>73.16</v>
      </c>
    </row>
    <row r="12" spans="1:11" ht="20.25" customHeight="1">
      <c r="A12" s="7">
        <v>10</v>
      </c>
      <c r="B12" s="7">
        <v>180034</v>
      </c>
      <c r="C12" s="8"/>
      <c r="D12" s="8" t="str">
        <f>"2018011704"</f>
        <v>2018011704</v>
      </c>
      <c r="E12" s="8">
        <v>49.5</v>
      </c>
      <c r="F12" s="8">
        <v>97</v>
      </c>
      <c r="G12" s="8">
        <f t="shared" si="0"/>
        <v>82.74999999999999</v>
      </c>
      <c r="H12" s="8" t="s">
        <v>10</v>
      </c>
      <c r="I12" s="9">
        <v>78.2</v>
      </c>
      <c r="J12" s="9">
        <f>ROUND(I12*77.85/76.94,2)</f>
        <v>79.12</v>
      </c>
      <c r="K12" s="9">
        <f t="shared" si="1"/>
        <v>73.02</v>
      </c>
    </row>
    <row r="13" spans="1:11" ht="20.25" customHeight="1">
      <c r="A13" s="7">
        <v>11</v>
      </c>
      <c r="B13" s="7">
        <v>180034</v>
      </c>
      <c r="C13" s="8"/>
      <c r="D13" s="8" t="str">
        <f>"2018012207"</f>
        <v>2018012207</v>
      </c>
      <c r="E13" s="8">
        <v>46.5</v>
      </c>
      <c r="F13" s="8">
        <v>98</v>
      </c>
      <c r="G13" s="8">
        <f t="shared" si="0"/>
        <v>82.55</v>
      </c>
      <c r="H13" s="8" t="s">
        <v>15</v>
      </c>
      <c r="I13" s="9">
        <v>77</v>
      </c>
      <c r="J13" s="9">
        <f>ROUND(I13*77.85/75.61,2)</f>
        <v>79.28</v>
      </c>
      <c r="K13" s="9">
        <f t="shared" si="1"/>
        <v>72.99</v>
      </c>
    </row>
    <row r="14" spans="1:11" ht="20.25" customHeight="1">
      <c r="A14" s="7">
        <v>12</v>
      </c>
      <c r="B14" s="7">
        <v>180034</v>
      </c>
      <c r="C14" s="8"/>
      <c r="D14" s="8" t="str">
        <f>"2018011118"</f>
        <v>2018011118</v>
      </c>
      <c r="E14" s="8">
        <v>47</v>
      </c>
      <c r="F14" s="8">
        <v>94</v>
      </c>
      <c r="G14" s="8">
        <f t="shared" si="0"/>
        <v>79.89999999999999</v>
      </c>
      <c r="H14" s="8" t="s">
        <v>15</v>
      </c>
      <c r="I14" s="9">
        <v>80</v>
      </c>
      <c r="J14" s="9">
        <f>ROUND(I14*77.85/75.61,2)</f>
        <v>82.37</v>
      </c>
      <c r="K14" s="9">
        <f t="shared" si="1"/>
        <v>72.9</v>
      </c>
    </row>
    <row r="15" spans="1:11" ht="20.25" customHeight="1">
      <c r="A15" s="7">
        <v>13</v>
      </c>
      <c r="B15" s="7">
        <v>180035</v>
      </c>
      <c r="C15" s="8"/>
      <c r="D15" s="8" t="str">
        <f>"2018012309"</f>
        <v>2018012309</v>
      </c>
      <c r="E15" s="8">
        <v>43</v>
      </c>
      <c r="F15" s="8">
        <v>83</v>
      </c>
      <c r="G15" s="8">
        <f t="shared" si="0"/>
        <v>71</v>
      </c>
      <c r="H15" s="8"/>
      <c r="I15" s="9">
        <v>72.4</v>
      </c>
      <c r="J15" s="9">
        <f>I15</f>
        <v>72.4</v>
      </c>
      <c r="K15" s="9">
        <f aca="true" t="shared" si="2" ref="K15:K23">ROUND(G15/1.2*0.6+J15*0.4,2)</f>
        <v>64.46</v>
      </c>
    </row>
    <row r="16" spans="1:11" ht="20.25" customHeight="1">
      <c r="A16" s="7">
        <v>14</v>
      </c>
      <c r="B16" s="7">
        <v>180035</v>
      </c>
      <c r="C16" s="8"/>
      <c r="D16" s="8" t="str">
        <f>"2018012222"</f>
        <v>2018012222</v>
      </c>
      <c r="E16" s="8">
        <v>40</v>
      </c>
      <c r="F16" s="8">
        <v>69</v>
      </c>
      <c r="G16" s="8">
        <f t="shared" si="0"/>
        <v>60.3</v>
      </c>
      <c r="H16" s="8"/>
      <c r="I16" s="9">
        <v>83.2</v>
      </c>
      <c r="J16" s="9">
        <f>I16</f>
        <v>83.2</v>
      </c>
      <c r="K16" s="9">
        <f t="shared" si="2"/>
        <v>63.43</v>
      </c>
    </row>
    <row r="17" spans="1:11" ht="20.25" customHeight="1">
      <c r="A17" s="7">
        <v>15</v>
      </c>
      <c r="B17" s="7">
        <v>180035</v>
      </c>
      <c r="C17" s="8"/>
      <c r="D17" s="8" t="str">
        <f>"2018012324"</f>
        <v>2018012324</v>
      </c>
      <c r="E17" s="8">
        <v>49.5</v>
      </c>
      <c r="F17" s="8">
        <v>73</v>
      </c>
      <c r="G17" s="8">
        <f t="shared" si="0"/>
        <v>65.94999999999999</v>
      </c>
      <c r="H17" s="8"/>
      <c r="I17" s="9">
        <v>75</v>
      </c>
      <c r="J17" s="9">
        <f>I17</f>
        <v>75</v>
      </c>
      <c r="K17" s="9">
        <f t="shared" si="2"/>
        <v>62.98</v>
      </c>
    </row>
    <row r="18" spans="1:11" ht="20.25" customHeight="1">
      <c r="A18" s="7">
        <v>16</v>
      </c>
      <c r="B18" s="7">
        <v>180040</v>
      </c>
      <c r="C18" s="8"/>
      <c r="D18" s="8" t="str">
        <f>"2018014022"</f>
        <v>2018014022</v>
      </c>
      <c r="E18" s="8">
        <v>55</v>
      </c>
      <c r="F18" s="8">
        <v>84.5</v>
      </c>
      <c r="G18" s="8">
        <f t="shared" si="0"/>
        <v>75.65</v>
      </c>
      <c r="H18" s="8"/>
      <c r="I18" s="9">
        <v>74.4</v>
      </c>
      <c r="J18" s="9">
        <f>I18</f>
        <v>74.4</v>
      </c>
      <c r="K18" s="9">
        <f t="shared" si="2"/>
        <v>67.59</v>
      </c>
    </row>
    <row r="19" spans="1:11" ht="20.25" customHeight="1">
      <c r="A19" s="7">
        <v>17</v>
      </c>
      <c r="B19" s="7">
        <v>180069</v>
      </c>
      <c r="C19" s="8"/>
      <c r="D19" s="8" t="str">
        <f>"2018012908"</f>
        <v>2018012908</v>
      </c>
      <c r="E19" s="8">
        <v>47</v>
      </c>
      <c r="F19" s="8">
        <v>89</v>
      </c>
      <c r="G19" s="8">
        <f t="shared" si="0"/>
        <v>76.39999999999999</v>
      </c>
      <c r="H19" s="8" t="s">
        <v>9</v>
      </c>
      <c r="I19" s="9">
        <v>83.8</v>
      </c>
      <c r="J19" s="9">
        <f>ROUND(I19*74.85/76.58,2)</f>
        <v>81.91</v>
      </c>
      <c r="K19" s="9">
        <f t="shared" si="2"/>
        <v>70.96</v>
      </c>
    </row>
    <row r="20" spans="1:11" ht="20.25" customHeight="1">
      <c r="A20" s="7">
        <v>18</v>
      </c>
      <c r="B20" s="7">
        <v>180069</v>
      </c>
      <c r="C20" s="8"/>
      <c r="D20" s="8" t="str">
        <f>"2018013122"</f>
        <v>2018013122</v>
      </c>
      <c r="E20" s="8">
        <v>36.5</v>
      </c>
      <c r="F20" s="8">
        <v>100</v>
      </c>
      <c r="G20" s="8">
        <f t="shared" si="0"/>
        <v>80.95</v>
      </c>
      <c r="H20" s="8" t="s">
        <v>12</v>
      </c>
      <c r="I20" s="9">
        <v>75.2</v>
      </c>
      <c r="J20" s="9">
        <f>ROUND(I20*74.85/74.11,2)</f>
        <v>75.95</v>
      </c>
      <c r="K20" s="9">
        <f t="shared" si="2"/>
        <v>70.86</v>
      </c>
    </row>
    <row r="21" spans="1:11" ht="20.25" customHeight="1">
      <c r="A21" s="7">
        <v>19</v>
      </c>
      <c r="B21" s="7">
        <v>180069</v>
      </c>
      <c r="C21" s="8"/>
      <c r="D21" s="8" t="str">
        <f>"2018012412"</f>
        <v>2018012412</v>
      </c>
      <c r="E21" s="8">
        <v>34.5</v>
      </c>
      <c r="F21" s="8">
        <v>104</v>
      </c>
      <c r="G21" s="8">
        <f t="shared" si="0"/>
        <v>83.14999999999999</v>
      </c>
      <c r="H21" s="8" t="s">
        <v>9</v>
      </c>
      <c r="I21" s="9">
        <v>74.6</v>
      </c>
      <c r="J21" s="9">
        <f>ROUND(I21*74.85/76.58,2)</f>
        <v>72.91</v>
      </c>
      <c r="K21" s="9">
        <f t="shared" si="2"/>
        <v>70.74</v>
      </c>
    </row>
    <row r="22" spans="1:11" ht="20.25" customHeight="1">
      <c r="A22" s="7">
        <v>20</v>
      </c>
      <c r="B22" s="7">
        <v>180069</v>
      </c>
      <c r="C22" s="8"/>
      <c r="D22" s="8" t="str">
        <f>"2018012528"</f>
        <v>2018012528</v>
      </c>
      <c r="E22" s="8">
        <v>42</v>
      </c>
      <c r="F22" s="8">
        <v>99</v>
      </c>
      <c r="G22" s="8">
        <f t="shared" si="0"/>
        <v>81.89999999999999</v>
      </c>
      <c r="H22" s="8" t="s">
        <v>9</v>
      </c>
      <c r="I22" s="9">
        <v>75.8</v>
      </c>
      <c r="J22" s="9">
        <f>ROUND(I22*74.85/76.58,2)</f>
        <v>74.09</v>
      </c>
      <c r="K22" s="9">
        <f t="shared" si="2"/>
        <v>70.59</v>
      </c>
    </row>
    <row r="23" spans="1:11" ht="20.25" customHeight="1">
      <c r="A23" s="7">
        <v>21</v>
      </c>
      <c r="B23" s="7">
        <v>180069</v>
      </c>
      <c r="C23" s="8"/>
      <c r="D23" s="8" t="str">
        <f>"2018013120"</f>
        <v>2018013120</v>
      </c>
      <c r="E23" s="8">
        <v>39</v>
      </c>
      <c r="F23" s="8">
        <v>102</v>
      </c>
      <c r="G23" s="8">
        <f t="shared" si="0"/>
        <v>83.1</v>
      </c>
      <c r="H23" s="8" t="s">
        <v>11</v>
      </c>
      <c r="I23" s="9">
        <v>75.2</v>
      </c>
      <c r="J23" s="9">
        <f>ROUND(I23*74.85/77.67,2)</f>
        <v>72.47</v>
      </c>
      <c r="K23" s="9">
        <f t="shared" si="2"/>
        <v>70.54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Administrator</cp:lastModifiedBy>
  <cp:lastPrinted>2018-06-04T07:50:52Z</cp:lastPrinted>
  <dcterms:created xsi:type="dcterms:W3CDTF">2018-03-26T06:28:53Z</dcterms:created>
  <dcterms:modified xsi:type="dcterms:W3CDTF">2018-06-04T07:59:08Z</dcterms:modified>
  <cp:category/>
  <cp:version/>
  <cp:contentType/>
  <cp:contentStatus/>
</cp:coreProperties>
</file>