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'Sheet1'!$B$2:$H$175</definedName>
  </definedNames>
  <calcPr fullCalcOnLoad="1"/>
</workbook>
</file>

<file path=xl/sharedStrings.xml><?xml version="1.0" encoding="utf-8"?>
<sst xmlns="http://schemas.openxmlformats.org/spreadsheetml/2006/main" count="153" uniqueCount="47">
  <si>
    <t>濉溪县2018年公开招聘事业单位工作人员考生面试成绩及考试总成绩</t>
  </si>
  <si>
    <t xml:space="preserve"> 序号</t>
  </si>
  <si>
    <t>报考岗位</t>
  </si>
  <si>
    <t>准考证号</t>
  </si>
  <si>
    <t>客观分</t>
  </si>
  <si>
    <t>主观分</t>
  </si>
  <si>
    <t>总分</t>
  </si>
  <si>
    <t>加分</t>
  </si>
  <si>
    <t>笔试总成绩</t>
  </si>
  <si>
    <t>笔试合成成绩*0.6</t>
  </si>
  <si>
    <t>面试成绩</t>
  </si>
  <si>
    <t>面试成绩*0.4</t>
  </si>
  <si>
    <t>考试总成绩</t>
  </si>
  <si>
    <t>201801_专业技术人员</t>
  </si>
  <si>
    <t>201802_专业技术人员</t>
  </si>
  <si>
    <t>201803_专业技术人员</t>
  </si>
  <si>
    <t>201804_专业技术人员</t>
  </si>
  <si>
    <t>201805_专业技术人员</t>
  </si>
  <si>
    <t>201806_专业技术人员</t>
  </si>
  <si>
    <t>201807_专业技术人员</t>
  </si>
  <si>
    <t>201808_专业技术人员</t>
  </si>
  <si>
    <t>201809_专业技术人员</t>
  </si>
  <si>
    <t>201810_专业技术人员</t>
  </si>
  <si>
    <t>201811_专业技术人员</t>
  </si>
  <si>
    <t>201812_专业技术人员</t>
  </si>
  <si>
    <t>201813_专业技术人员</t>
  </si>
  <si>
    <t>201814_专业技术人员</t>
  </si>
  <si>
    <t>201815_专业技术人员</t>
  </si>
  <si>
    <t>201816_专业技术人员</t>
  </si>
  <si>
    <t>201817_专业技术人员</t>
  </si>
  <si>
    <t>201818_专业技术人员</t>
  </si>
  <si>
    <t>201819_专业技术人员</t>
  </si>
  <si>
    <t>201820_专业技术人员</t>
  </si>
  <si>
    <t>201821_专业技术人员</t>
  </si>
  <si>
    <t>201822_专业技术人员</t>
  </si>
  <si>
    <t>201823_专业技术人员</t>
  </si>
  <si>
    <t>201825_专业技术人员</t>
  </si>
  <si>
    <t>201828_专业技术人员</t>
  </si>
  <si>
    <t>201829_专业技术人员</t>
  </si>
  <si>
    <t>201830_专业技术人员</t>
  </si>
  <si>
    <t>201831_专业技术人员</t>
  </si>
  <si>
    <t>201832_专业技术人员</t>
  </si>
  <si>
    <t>201833_专业技术人员</t>
  </si>
  <si>
    <t>201834_专业技术人员</t>
  </si>
  <si>
    <t>201835_专业技术人员</t>
  </si>
  <si>
    <t>201839_专业技术人员</t>
  </si>
  <si>
    <t>201841_专业技术人员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</si>
</sst>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9.00390625" style="1" customWidth="1"/>
    <col min="2" max="2" width="21.625" style="2" bestFit="1" customWidth="1"/>
    <col min="3" max="3" width="11.625" style="2" bestFit="1" customWidth="1"/>
    <col min="4" max="4" width="10.625" style="2" customWidth="1"/>
    <col min="5" max="5" width="8.25390625" style="2" customWidth="1"/>
    <col min="6" max="7" width="9.50390625" style="2" bestFit="1" customWidth="1"/>
    <col min="8" max="8" width="14.125" style="2" customWidth="1"/>
    <col min="9" max="9" width="17.875" style="3" customWidth="1"/>
    <col min="10" max="10" width="13.125" style="3" customWidth="1"/>
    <col min="11" max="11" width="15.25390625" style="3" customWidth="1"/>
    <col min="12" max="12" width="14.25390625" style="3" customWidth="1"/>
    <col min="13" max="16384" width="9.00390625" style="3" customWidth="1"/>
  </cols>
  <sheetData>
    <row r="1" spans="1:12" ht="45" customHeight="1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7" t="s">
        <v>9</v>
      </c>
      <c r="J2" s="17" t="s">
        <v>10</v>
      </c>
      <c r="K2" s="17" t="s">
        <v>11</v>
      </c>
      <c r="L2" s="17" t="s">
        <v>12</v>
      </c>
    </row>
    <row r="3" spans="1:12" ht="24.75" customHeight="1">
      <c r="A3" s="7">
        <v>1</v>
      </c>
      <c r="B3" s="6" t="s">
        <v>13</v>
      </c>
      <c r="C3" s="6" t="str">
        <f>"2018012608"</f>
        <v>2018012608</v>
      </c>
      <c r="D3" s="8">
        <v>44.5</v>
      </c>
      <c r="E3" s="8">
        <v>27</v>
      </c>
      <c r="F3" s="8">
        <v>71.5</v>
      </c>
      <c r="G3" s="8"/>
      <c r="H3" s="8">
        <f>F3+G3</f>
        <v>71.5</v>
      </c>
      <c r="I3" s="17">
        <f>H3*0.6</f>
        <v>42.9</v>
      </c>
      <c r="J3" s="17">
        <v>79.1</v>
      </c>
      <c r="K3" s="17">
        <f>J3*0.4</f>
        <v>31.64</v>
      </c>
      <c r="L3" s="17">
        <f>I3+K3</f>
        <v>74.53999999999999</v>
      </c>
    </row>
    <row r="4" spans="1:12" ht="24.75" customHeight="1">
      <c r="A4" s="7">
        <v>2</v>
      </c>
      <c r="B4" s="6" t="s">
        <v>13</v>
      </c>
      <c r="C4" s="6" t="str">
        <f>"2018013308"</f>
        <v>2018013308</v>
      </c>
      <c r="D4" s="8">
        <v>43</v>
      </c>
      <c r="E4" s="8">
        <v>28</v>
      </c>
      <c r="F4" s="8">
        <v>71</v>
      </c>
      <c r="G4" s="8"/>
      <c r="H4" s="8">
        <f>F4+G4</f>
        <v>71</v>
      </c>
      <c r="I4" s="17">
        <f>H4*0.6</f>
        <v>42.6</v>
      </c>
      <c r="J4" s="17">
        <v>0</v>
      </c>
      <c r="K4" s="17">
        <f>J4*0.4</f>
        <v>0</v>
      </c>
      <c r="L4" s="17">
        <f>I4+K4</f>
        <v>42.6</v>
      </c>
    </row>
    <row r="5" spans="1:12" ht="24.75" customHeight="1">
      <c r="A5" s="7">
        <v>3</v>
      </c>
      <c r="B5" s="6" t="s">
        <v>13</v>
      </c>
      <c r="C5" s="6" t="str">
        <f>"2018011515"</f>
        <v>2018011515</v>
      </c>
      <c r="D5" s="8">
        <v>40.8</v>
      </c>
      <c r="E5" s="8">
        <v>30</v>
      </c>
      <c r="F5" s="8">
        <v>70.8</v>
      </c>
      <c r="G5" s="8"/>
      <c r="H5" s="8">
        <f>F5+G5</f>
        <v>70.8</v>
      </c>
      <c r="I5" s="17">
        <f>H5*0.6</f>
        <v>42.48</v>
      </c>
      <c r="J5" s="17">
        <v>83.7</v>
      </c>
      <c r="K5" s="17">
        <f>J5*0.4</f>
        <v>33.480000000000004</v>
      </c>
      <c r="L5" s="17">
        <f>I5+K5</f>
        <v>75.96000000000001</v>
      </c>
    </row>
    <row r="6" spans="1:12" ht="24.75" customHeight="1">
      <c r="A6" s="7"/>
      <c r="B6" s="6"/>
      <c r="C6" s="6"/>
      <c r="D6" s="8"/>
      <c r="E6" s="8"/>
      <c r="F6" s="8"/>
      <c r="G6" s="8"/>
      <c r="H6" s="8"/>
      <c r="I6" s="17"/>
      <c r="J6" s="17"/>
      <c r="K6" s="17"/>
      <c r="L6" s="17"/>
    </row>
    <row r="7" spans="1:12" ht="24.75" customHeight="1">
      <c r="A7" s="7">
        <v>1</v>
      </c>
      <c r="B7" s="6" t="s">
        <v>14</v>
      </c>
      <c r="C7" s="6" t="str">
        <f>"2018016210"</f>
        <v>2018016210</v>
      </c>
      <c r="D7" s="8">
        <v>49</v>
      </c>
      <c r="E7" s="8">
        <v>30</v>
      </c>
      <c r="F7" s="8">
        <v>79</v>
      </c>
      <c r="G7" s="8"/>
      <c r="H7" s="8">
        <f>F7+G7</f>
        <v>79</v>
      </c>
      <c r="I7" s="17">
        <f>H7*0.6</f>
        <v>47.4</v>
      </c>
      <c r="J7" s="17">
        <v>81.1</v>
      </c>
      <c r="K7" s="17">
        <f>J7*0.4</f>
        <v>32.44</v>
      </c>
      <c r="L7" s="17">
        <f>I7+K7</f>
        <v>79.84</v>
      </c>
    </row>
    <row r="8" spans="1:12" ht="24.75" customHeight="1">
      <c r="A8" s="7">
        <v>2</v>
      </c>
      <c r="B8" s="6" t="s">
        <v>14</v>
      </c>
      <c r="C8" s="6" t="str">
        <f>"2018016230"</f>
        <v>2018016230</v>
      </c>
      <c r="D8" s="8">
        <v>41.4</v>
      </c>
      <c r="E8" s="8">
        <v>31</v>
      </c>
      <c r="F8" s="8">
        <v>72.4</v>
      </c>
      <c r="G8" s="8"/>
      <c r="H8" s="8">
        <f>F8+G8</f>
        <v>72.4</v>
      </c>
      <c r="I8" s="17">
        <f>H8*0.6</f>
        <v>43.440000000000005</v>
      </c>
      <c r="J8" s="17">
        <v>0</v>
      </c>
      <c r="K8" s="17">
        <f>J8*0.4</f>
        <v>0</v>
      </c>
      <c r="L8" s="17">
        <f>I8+K8</f>
        <v>43.440000000000005</v>
      </c>
    </row>
    <row r="9" spans="1:12" ht="24.75" customHeight="1">
      <c r="A9" s="7">
        <v>3</v>
      </c>
      <c r="B9" s="9" t="s">
        <v>14</v>
      </c>
      <c r="C9" s="9" t="str">
        <f>"2018010620"</f>
        <v>2018010620</v>
      </c>
      <c r="D9" s="10">
        <v>39.5</v>
      </c>
      <c r="E9" s="10">
        <v>32</v>
      </c>
      <c r="F9" s="10">
        <v>71.5</v>
      </c>
      <c r="G9" s="10"/>
      <c r="H9" s="10">
        <f>SUM(F9+G9)</f>
        <v>71.5</v>
      </c>
      <c r="I9" s="17">
        <f>H9*0.6</f>
        <v>42.9</v>
      </c>
      <c r="J9" s="17">
        <v>79.2</v>
      </c>
      <c r="K9" s="17">
        <f>J9*0.4</f>
        <v>31.680000000000003</v>
      </c>
      <c r="L9" s="17">
        <f>I9+K9</f>
        <v>74.58</v>
      </c>
    </row>
    <row r="10" spans="1:12" ht="24.75" customHeight="1">
      <c r="A10" s="7"/>
      <c r="B10" s="11"/>
      <c r="C10" s="11"/>
      <c r="D10" s="12"/>
      <c r="E10" s="12"/>
      <c r="F10" s="12"/>
      <c r="G10" s="12"/>
      <c r="H10" s="12"/>
      <c r="I10" s="17"/>
      <c r="J10" s="17"/>
      <c r="K10" s="17"/>
      <c r="L10" s="17"/>
    </row>
    <row r="11" spans="1:12" ht="24.75" customHeight="1">
      <c r="A11" s="7">
        <v>1</v>
      </c>
      <c r="B11" s="6" t="s">
        <v>15</v>
      </c>
      <c r="C11" s="6" t="str">
        <f>"2018014016"</f>
        <v>2018014016</v>
      </c>
      <c r="D11" s="8">
        <v>46.4</v>
      </c>
      <c r="E11" s="8">
        <v>30</v>
      </c>
      <c r="F11" s="8">
        <v>76.4</v>
      </c>
      <c r="G11" s="8"/>
      <c r="H11" s="8">
        <f>F11+G11</f>
        <v>76.4</v>
      </c>
      <c r="I11" s="17">
        <f aca="true" t="shared" si="0" ref="I11:I16">H11*0.6</f>
        <v>45.84</v>
      </c>
      <c r="J11" s="17">
        <v>87.3</v>
      </c>
      <c r="K11" s="17">
        <f aca="true" t="shared" si="1" ref="K11:K16">J11*0.4</f>
        <v>34.92</v>
      </c>
      <c r="L11" s="17">
        <f aca="true" t="shared" si="2" ref="L11:L16">I11+K11</f>
        <v>80.76</v>
      </c>
    </row>
    <row r="12" spans="1:12" ht="24.75" customHeight="1">
      <c r="A12" s="7">
        <v>2</v>
      </c>
      <c r="B12" s="6" t="s">
        <v>15</v>
      </c>
      <c r="C12" s="6" t="str">
        <f>"2018010327"</f>
        <v>2018010327</v>
      </c>
      <c r="D12" s="8">
        <v>41.7</v>
      </c>
      <c r="E12" s="8">
        <v>29</v>
      </c>
      <c r="F12" s="8">
        <v>70.7</v>
      </c>
      <c r="G12" s="8"/>
      <c r="H12" s="8">
        <f>F12+G12</f>
        <v>70.7</v>
      </c>
      <c r="I12" s="17">
        <f t="shared" si="0"/>
        <v>42.42</v>
      </c>
      <c r="J12" s="17">
        <v>82.3</v>
      </c>
      <c r="K12" s="17">
        <f t="shared" si="1"/>
        <v>32.92</v>
      </c>
      <c r="L12" s="17">
        <f t="shared" si="2"/>
        <v>75.34</v>
      </c>
    </row>
    <row r="13" spans="1:12" ht="24.75" customHeight="1">
      <c r="A13" s="7">
        <v>3</v>
      </c>
      <c r="B13" s="6" t="s">
        <v>15</v>
      </c>
      <c r="C13" s="6" t="str">
        <f>"2018010727"</f>
        <v>2018010727</v>
      </c>
      <c r="D13" s="8">
        <v>40.4</v>
      </c>
      <c r="E13" s="8">
        <v>30</v>
      </c>
      <c r="F13" s="8">
        <v>70.4</v>
      </c>
      <c r="G13" s="8"/>
      <c r="H13" s="8">
        <f>F13+G13</f>
        <v>70.4</v>
      </c>
      <c r="I13" s="17">
        <f t="shared" si="0"/>
        <v>42.24</v>
      </c>
      <c r="J13" s="17">
        <v>73.9</v>
      </c>
      <c r="K13" s="17">
        <f t="shared" si="1"/>
        <v>29.560000000000002</v>
      </c>
      <c r="L13" s="17">
        <f t="shared" si="2"/>
        <v>71.80000000000001</v>
      </c>
    </row>
    <row r="14" spans="1:12" ht="24.75" customHeight="1">
      <c r="A14" s="7">
        <v>4</v>
      </c>
      <c r="B14" s="6" t="s">
        <v>15</v>
      </c>
      <c r="C14" s="6" t="str">
        <f>"2018011613"</f>
        <v>2018011613</v>
      </c>
      <c r="D14" s="8">
        <v>41.4</v>
      </c>
      <c r="E14" s="8">
        <v>29</v>
      </c>
      <c r="F14" s="8">
        <v>70.4</v>
      </c>
      <c r="G14" s="8"/>
      <c r="H14" s="8">
        <f>F14+G14</f>
        <v>70.4</v>
      </c>
      <c r="I14" s="17">
        <f t="shared" si="0"/>
        <v>42.24</v>
      </c>
      <c r="J14" s="17">
        <v>75.1</v>
      </c>
      <c r="K14" s="17">
        <f t="shared" si="1"/>
        <v>30.04</v>
      </c>
      <c r="L14" s="17">
        <f t="shared" si="2"/>
        <v>72.28</v>
      </c>
    </row>
    <row r="15" spans="1:12" ht="24.75" customHeight="1">
      <c r="A15" s="7">
        <v>5</v>
      </c>
      <c r="B15" s="13" t="s">
        <v>15</v>
      </c>
      <c r="C15" s="13" t="str">
        <f>"2018011411"</f>
        <v>2018011411</v>
      </c>
      <c r="D15" s="14">
        <v>41.7</v>
      </c>
      <c r="E15" s="14">
        <v>27</v>
      </c>
      <c r="F15" s="14">
        <v>68.7</v>
      </c>
      <c r="G15" s="14"/>
      <c r="H15" s="14">
        <f>SUM(F15+G15)</f>
        <v>68.7</v>
      </c>
      <c r="I15" s="17">
        <f t="shared" si="0"/>
        <v>41.22</v>
      </c>
      <c r="J15" s="17">
        <v>73.2</v>
      </c>
      <c r="K15" s="17">
        <f t="shared" si="1"/>
        <v>29.28</v>
      </c>
      <c r="L15" s="17">
        <f t="shared" si="2"/>
        <v>70.5</v>
      </c>
    </row>
    <row r="16" spans="1:12" ht="24.75" customHeight="1">
      <c r="A16" s="7">
        <v>6</v>
      </c>
      <c r="B16" s="13" t="s">
        <v>15</v>
      </c>
      <c r="C16" s="13" t="str">
        <f>"2018014019"</f>
        <v>2018014019</v>
      </c>
      <c r="D16" s="14">
        <v>39.7</v>
      </c>
      <c r="E16" s="14">
        <v>29</v>
      </c>
      <c r="F16" s="14">
        <v>68.7</v>
      </c>
      <c r="G16" s="14"/>
      <c r="H16" s="14">
        <f>SUM(F16+G16)</f>
        <v>68.7</v>
      </c>
      <c r="I16" s="17">
        <f t="shared" si="0"/>
        <v>41.22</v>
      </c>
      <c r="J16" s="17">
        <v>81</v>
      </c>
      <c r="K16" s="17">
        <f t="shared" si="1"/>
        <v>32.4</v>
      </c>
      <c r="L16" s="17">
        <f t="shared" si="2"/>
        <v>73.62</v>
      </c>
    </row>
    <row r="17" spans="1:12" ht="24.75" customHeight="1">
      <c r="A17" s="7"/>
      <c r="B17" s="15"/>
      <c r="C17" s="15"/>
      <c r="D17" s="16"/>
      <c r="E17" s="16"/>
      <c r="F17" s="16"/>
      <c r="G17" s="16"/>
      <c r="H17" s="16"/>
      <c r="I17" s="17"/>
      <c r="J17" s="17"/>
      <c r="K17" s="17"/>
      <c r="L17" s="17"/>
    </row>
    <row r="18" spans="1:12" ht="24.75" customHeight="1">
      <c r="A18" s="7">
        <v>1</v>
      </c>
      <c r="B18" s="6" t="s">
        <v>16</v>
      </c>
      <c r="C18" s="6" t="str">
        <f>"2018014917"</f>
        <v>2018014917</v>
      </c>
      <c r="D18" s="8">
        <v>48</v>
      </c>
      <c r="E18" s="8">
        <v>27</v>
      </c>
      <c r="F18" s="8">
        <v>75</v>
      </c>
      <c r="G18" s="8"/>
      <c r="H18" s="8">
        <f>F18+G18</f>
        <v>75</v>
      </c>
      <c r="I18" s="17">
        <f>H18*0.6</f>
        <v>45</v>
      </c>
      <c r="J18" s="17">
        <v>82.1</v>
      </c>
      <c r="K18" s="17">
        <f>J18*0.4</f>
        <v>32.839999999999996</v>
      </c>
      <c r="L18" s="17">
        <f>I18+K18</f>
        <v>77.84</v>
      </c>
    </row>
    <row r="19" spans="1:12" ht="24.75" customHeight="1">
      <c r="A19" s="7">
        <v>2</v>
      </c>
      <c r="B19" s="6" t="s">
        <v>16</v>
      </c>
      <c r="C19" s="6" t="str">
        <f>"2018014625"</f>
        <v>2018014625</v>
      </c>
      <c r="D19" s="8">
        <v>38.5</v>
      </c>
      <c r="E19" s="8">
        <v>27</v>
      </c>
      <c r="F19" s="8">
        <v>65.5</v>
      </c>
      <c r="G19" s="8"/>
      <c r="H19" s="8">
        <f>F19+G19</f>
        <v>65.5</v>
      </c>
      <c r="I19" s="17">
        <f>H19*0.6</f>
        <v>39.3</v>
      </c>
      <c r="J19" s="17">
        <v>72.4</v>
      </c>
      <c r="K19" s="17">
        <f>J19*0.4</f>
        <v>28.960000000000004</v>
      </c>
      <c r="L19" s="17">
        <f>I19+K19</f>
        <v>68.26</v>
      </c>
    </row>
    <row r="20" spans="1:12" ht="24.75" customHeight="1">
      <c r="A20" s="7">
        <v>3</v>
      </c>
      <c r="B20" s="6" t="s">
        <v>16</v>
      </c>
      <c r="C20" s="6" t="str">
        <f>"2018016118"</f>
        <v>2018016118</v>
      </c>
      <c r="D20" s="8">
        <v>38.9</v>
      </c>
      <c r="E20" s="8">
        <v>25</v>
      </c>
      <c r="F20" s="8">
        <v>63.9</v>
      </c>
      <c r="G20" s="8"/>
      <c r="H20" s="8">
        <f>F20+G20</f>
        <v>63.9</v>
      </c>
      <c r="I20" s="17">
        <f>H20*0.6</f>
        <v>38.339999999999996</v>
      </c>
      <c r="J20" s="17">
        <v>74.2</v>
      </c>
      <c r="K20" s="17">
        <f>J20*0.4</f>
        <v>29.680000000000003</v>
      </c>
      <c r="L20" s="17">
        <f>I20+K20</f>
        <v>68.02</v>
      </c>
    </row>
    <row r="21" spans="1:12" ht="24.75" customHeight="1">
      <c r="A21" s="7">
        <v>4</v>
      </c>
      <c r="B21" s="9" t="s">
        <v>16</v>
      </c>
      <c r="C21" s="9" t="str">
        <f>"2018011612"</f>
        <v>2018011612</v>
      </c>
      <c r="D21" s="10">
        <v>33.5</v>
      </c>
      <c r="E21" s="10">
        <v>27</v>
      </c>
      <c r="F21" s="10">
        <v>60.5</v>
      </c>
      <c r="G21" s="10"/>
      <c r="H21" s="10">
        <f>SUM(F21+G21)</f>
        <v>60.5</v>
      </c>
      <c r="I21" s="17">
        <f>H21*0.6</f>
        <v>36.3</v>
      </c>
      <c r="J21" s="17">
        <v>77.8</v>
      </c>
      <c r="K21" s="17">
        <f>J21*0.4</f>
        <v>31.12</v>
      </c>
      <c r="L21" s="17">
        <f>I21+K21</f>
        <v>67.42</v>
      </c>
    </row>
    <row r="22" spans="1:12" ht="24.75" customHeight="1">
      <c r="A22" s="7"/>
      <c r="B22" s="11"/>
      <c r="C22" s="11"/>
      <c r="D22" s="12"/>
      <c r="E22" s="12"/>
      <c r="F22" s="12"/>
      <c r="G22" s="12"/>
      <c r="H22" s="12"/>
      <c r="I22" s="17"/>
      <c r="J22" s="17"/>
      <c r="K22" s="17"/>
      <c r="L22" s="17"/>
    </row>
    <row r="23" spans="1:12" ht="24.75" customHeight="1">
      <c r="A23" s="7">
        <v>1</v>
      </c>
      <c r="B23" s="6" t="s">
        <v>17</v>
      </c>
      <c r="C23" s="6" t="str">
        <f>"2018014009"</f>
        <v>2018014009</v>
      </c>
      <c r="D23" s="8">
        <v>41.5</v>
      </c>
      <c r="E23" s="8">
        <v>31</v>
      </c>
      <c r="F23" s="8">
        <v>72.5</v>
      </c>
      <c r="G23" s="8"/>
      <c r="H23" s="8">
        <f>F23+G23</f>
        <v>72.5</v>
      </c>
      <c r="I23" s="17">
        <f>H23*0.6</f>
        <v>43.5</v>
      </c>
      <c r="J23" s="17">
        <v>73.9</v>
      </c>
      <c r="K23" s="17">
        <f>J23*0.4</f>
        <v>29.560000000000002</v>
      </c>
      <c r="L23" s="17">
        <f>I23+K23</f>
        <v>73.06</v>
      </c>
    </row>
    <row r="24" spans="1:12" ht="24.75" customHeight="1">
      <c r="A24" s="7">
        <v>2</v>
      </c>
      <c r="B24" s="6" t="s">
        <v>17</v>
      </c>
      <c r="C24" s="6" t="str">
        <f>"2018010521"</f>
        <v>2018010521</v>
      </c>
      <c r="D24" s="8">
        <v>41.9</v>
      </c>
      <c r="E24" s="8">
        <v>27</v>
      </c>
      <c r="F24" s="8">
        <v>68.9</v>
      </c>
      <c r="G24" s="8"/>
      <c r="H24" s="8">
        <f>F24+G24</f>
        <v>68.9</v>
      </c>
      <c r="I24" s="17">
        <f>H24*0.6</f>
        <v>41.34</v>
      </c>
      <c r="J24" s="17">
        <v>72.3</v>
      </c>
      <c r="K24" s="17">
        <f>J24*0.4</f>
        <v>28.92</v>
      </c>
      <c r="L24" s="17">
        <f>I24+K24</f>
        <v>70.26</v>
      </c>
    </row>
    <row r="25" spans="1:12" ht="24.75" customHeight="1">
      <c r="A25" s="7">
        <v>3</v>
      </c>
      <c r="B25" s="6" t="s">
        <v>17</v>
      </c>
      <c r="C25" s="6" t="str">
        <f>"2018013413"</f>
        <v>2018013413</v>
      </c>
      <c r="D25" s="8">
        <v>35</v>
      </c>
      <c r="E25" s="8">
        <v>29</v>
      </c>
      <c r="F25" s="8">
        <v>64</v>
      </c>
      <c r="G25" s="8"/>
      <c r="H25" s="8">
        <f>F25+G25</f>
        <v>64</v>
      </c>
      <c r="I25" s="17">
        <f>H25*0.6</f>
        <v>38.4</v>
      </c>
      <c r="J25" s="17">
        <v>71.2</v>
      </c>
      <c r="K25" s="17">
        <f>J25*0.4</f>
        <v>28.480000000000004</v>
      </c>
      <c r="L25" s="17">
        <f>I25+K25</f>
        <v>66.88</v>
      </c>
    </row>
    <row r="26" spans="1:12" ht="24.75" customHeight="1">
      <c r="A26" s="7"/>
      <c r="B26" s="6"/>
      <c r="C26" s="6"/>
      <c r="D26" s="8"/>
      <c r="E26" s="8"/>
      <c r="F26" s="8"/>
      <c r="G26" s="8"/>
      <c r="H26" s="8"/>
      <c r="I26" s="17"/>
      <c r="J26" s="17"/>
      <c r="K26" s="17"/>
      <c r="L26" s="17"/>
    </row>
    <row r="27" spans="1:12" ht="24.75" customHeight="1">
      <c r="A27" s="7">
        <v>1</v>
      </c>
      <c r="B27" s="6" t="s">
        <v>18</v>
      </c>
      <c r="C27" s="6" t="str">
        <f>"2018010717"</f>
        <v>2018010717</v>
      </c>
      <c r="D27" s="8">
        <v>44.5</v>
      </c>
      <c r="E27" s="8">
        <v>32</v>
      </c>
      <c r="F27" s="8">
        <v>76.5</v>
      </c>
      <c r="G27" s="8"/>
      <c r="H27" s="8">
        <f>F27+G27</f>
        <v>76.5</v>
      </c>
      <c r="I27" s="17">
        <f>H27*0.6</f>
        <v>45.9</v>
      </c>
      <c r="J27" s="17">
        <v>70.2</v>
      </c>
      <c r="K27" s="17">
        <f>J27*0.4</f>
        <v>28.080000000000002</v>
      </c>
      <c r="L27" s="17">
        <f>I27+K27</f>
        <v>73.98</v>
      </c>
    </row>
    <row r="28" spans="1:12" ht="24.75" customHeight="1">
      <c r="A28" s="7">
        <v>2</v>
      </c>
      <c r="B28" s="6" t="s">
        <v>18</v>
      </c>
      <c r="C28" s="6" t="str">
        <f>"2018010103"</f>
        <v>2018010103</v>
      </c>
      <c r="D28" s="8">
        <v>43.9</v>
      </c>
      <c r="E28" s="8">
        <v>28</v>
      </c>
      <c r="F28" s="8">
        <v>71.9</v>
      </c>
      <c r="G28" s="8"/>
      <c r="H28" s="8">
        <f>F28+G28</f>
        <v>71.9</v>
      </c>
      <c r="I28" s="17">
        <f>H28*0.6</f>
        <v>43.14</v>
      </c>
      <c r="J28" s="17">
        <v>73.8</v>
      </c>
      <c r="K28" s="17">
        <f>J28*0.4</f>
        <v>29.52</v>
      </c>
      <c r="L28" s="17">
        <f>I28+K28</f>
        <v>72.66</v>
      </c>
    </row>
    <row r="29" spans="1:12" ht="24.75" customHeight="1">
      <c r="A29" s="7">
        <v>3</v>
      </c>
      <c r="B29" s="6" t="s">
        <v>18</v>
      </c>
      <c r="C29" s="6" t="str">
        <f>"2018015424"</f>
        <v>2018015424</v>
      </c>
      <c r="D29" s="8">
        <v>44.7</v>
      </c>
      <c r="E29" s="8">
        <v>27</v>
      </c>
      <c r="F29" s="8">
        <v>71.7</v>
      </c>
      <c r="G29" s="8"/>
      <c r="H29" s="8">
        <f>F29+G29</f>
        <v>71.7</v>
      </c>
      <c r="I29" s="17">
        <f>H29*0.6</f>
        <v>43.02</v>
      </c>
      <c r="J29" s="17">
        <v>80.2</v>
      </c>
      <c r="K29" s="17">
        <f>J29*0.4</f>
        <v>32.080000000000005</v>
      </c>
      <c r="L29" s="17">
        <f>I29+K29</f>
        <v>75.10000000000001</v>
      </c>
    </row>
    <row r="30" spans="1:12" ht="24.75" customHeight="1">
      <c r="A30" s="7"/>
      <c r="B30" s="6"/>
      <c r="C30" s="6"/>
      <c r="D30" s="8"/>
      <c r="E30" s="8"/>
      <c r="F30" s="8"/>
      <c r="G30" s="8"/>
      <c r="H30" s="8"/>
      <c r="I30" s="17"/>
      <c r="J30" s="17"/>
      <c r="K30" s="17"/>
      <c r="L30" s="17"/>
    </row>
    <row r="31" spans="1:12" ht="24.75" customHeight="1">
      <c r="A31" s="7">
        <v>1</v>
      </c>
      <c r="B31" s="6" t="s">
        <v>19</v>
      </c>
      <c r="C31" s="6" t="str">
        <f>"2018014622"</f>
        <v>2018014622</v>
      </c>
      <c r="D31" s="8">
        <v>42.5</v>
      </c>
      <c r="E31" s="8">
        <v>28</v>
      </c>
      <c r="F31" s="8">
        <v>70.5</v>
      </c>
      <c r="G31" s="8"/>
      <c r="H31" s="8">
        <f>F31+G31</f>
        <v>70.5</v>
      </c>
      <c r="I31" s="17">
        <f>H31*0.6</f>
        <v>42.3</v>
      </c>
      <c r="J31" s="17">
        <v>76.4</v>
      </c>
      <c r="K31" s="17">
        <f>J31*0.4</f>
        <v>30.560000000000002</v>
      </c>
      <c r="L31" s="17">
        <f>I31+K31</f>
        <v>72.86</v>
      </c>
    </row>
    <row r="32" spans="1:12" ht="24.75" customHeight="1">
      <c r="A32" s="7">
        <v>2</v>
      </c>
      <c r="B32" s="6" t="s">
        <v>19</v>
      </c>
      <c r="C32" s="6" t="str">
        <f>"2018016117"</f>
        <v>2018016117</v>
      </c>
      <c r="D32" s="8">
        <v>40.4</v>
      </c>
      <c r="E32" s="8">
        <v>30</v>
      </c>
      <c r="F32" s="8">
        <v>70.4</v>
      </c>
      <c r="G32" s="8"/>
      <c r="H32" s="8">
        <f>F32+G32</f>
        <v>70.4</v>
      </c>
      <c r="I32" s="17">
        <f>H32*0.6</f>
        <v>42.24</v>
      </c>
      <c r="J32" s="17">
        <v>81.3</v>
      </c>
      <c r="K32" s="17">
        <f>J32*0.4</f>
        <v>32.52</v>
      </c>
      <c r="L32" s="17">
        <f>I32+K32</f>
        <v>74.76</v>
      </c>
    </row>
    <row r="33" spans="1:12" ht="24.75" customHeight="1">
      <c r="A33" s="7">
        <v>3</v>
      </c>
      <c r="B33" s="6" t="s">
        <v>19</v>
      </c>
      <c r="C33" s="6" t="str">
        <f>"2018013124"</f>
        <v>2018013124</v>
      </c>
      <c r="D33" s="8">
        <v>42.2</v>
      </c>
      <c r="E33" s="8">
        <v>28</v>
      </c>
      <c r="F33" s="8">
        <v>70.2</v>
      </c>
      <c r="G33" s="8"/>
      <c r="H33" s="8">
        <f>F33+G33</f>
        <v>70.2</v>
      </c>
      <c r="I33" s="17">
        <f>H33*0.6</f>
        <v>42.12</v>
      </c>
      <c r="J33" s="17">
        <v>83.5</v>
      </c>
      <c r="K33" s="17">
        <f>J33*0.4</f>
        <v>33.4</v>
      </c>
      <c r="L33" s="17">
        <f>I33+K33</f>
        <v>75.52</v>
      </c>
    </row>
    <row r="34" spans="1:12" ht="24.75" customHeight="1">
      <c r="A34" s="7"/>
      <c r="B34" s="6"/>
      <c r="C34" s="6"/>
      <c r="D34" s="8"/>
      <c r="E34" s="8"/>
      <c r="F34" s="8"/>
      <c r="G34" s="8"/>
      <c r="H34" s="8"/>
      <c r="I34" s="17"/>
      <c r="J34" s="17"/>
      <c r="K34" s="17"/>
      <c r="L34" s="17"/>
    </row>
    <row r="35" spans="1:12" ht="24.75" customHeight="1">
      <c r="A35" s="7">
        <v>1</v>
      </c>
      <c r="B35" s="6" t="s">
        <v>20</v>
      </c>
      <c r="C35" s="6" t="str">
        <f>"2018015003"</f>
        <v>2018015003</v>
      </c>
      <c r="D35" s="8">
        <v>40.7</v>
      </c>
      <c r="E35" s="8">
        <v>30</v>
      </c>
      <c r="F35" s="8">
        <v>70.7</v>
      </c>
      <c r="G35" s="8"/>
      <c r="H35" s="8">
        <f>F35+G35</f>
        <v>70.7</v>
      </c>
      <c r="I35" s="17">
        <f>H35*0.6</f>
        <v>42.42</v>
      </c>
      <c r="J35" s="17">
        <v>78.2</v>
      </c>
      <c r="K35" s="17">
        <f>J35*0.4</f>
        <v>31.28</v>
      </c>
      <c r="L35" s="17">
        <f>I35+K35</f>
        <v>73.7</v>
      </c>
    </row>
    <row r="36" spans="1:12" ht="24.75" customHeight="1">
      <c r="A36" s="7">
        <v>2</v>
      </c>
      <c r="B36" s="6" t="s">
        <v>20</v>
      </c>
      <c r="C36" s="6" t="str">
        <f>"2018015522"</f>
        <v>2018015522</v>
      </c>
      <c r="D36" s="8">
        <v>43.3</v>
      </c>
      <c r="E36" s="8">
        <v>27</v>
      </c>
      <c r="F36" s="8">
        <v>70.3</v>
      </c>
      <c r="G36" s="8"/>
      <c r="H36" s="8">
        <f>F36+G36</f>
        <v>70.3</v>
      </c>
      <c r="I36" s="17">
        <f>H36*0.6</f>
        <v>42.18</v>
      </c>
      <c r="J36" s="17">
        <v>75.2</v>
      </c>
      <c r="K36" s="17">
        <f>J36*0.4</f>
        <v>30.080000000000002</v>
      </c>
      <c r="L36" s="17">
        <f>I36+K36</f>
        <v>72.26</v>
      </c>
    </row>
    <row r="37" spans="1:12" ht="24.75" customHeight="1">
      <c r="A37" s="7">
        <v>3</v>
      </c>
      <c r="B37" s="6" t="s">
        <v>20</v>
      </c>
      <c r="C37" s="6" t="str">
        <f>"2018015508"</f>
        <v>2018015508</v>
      </c>
      <c r="D37" s="8">
        <v>39.1</v>
      </c>
      <c r="E37" s="8">
        <v>26</v>
      </c>
      <c r="F37" s="8">
        <v>65.1</v>
      </c>
      <c r="G37" s="8"/>
      <c r="H37" s="8">
        <f>F37+G37</f>
        <v>65.1</v>
      </c>
      <c r="I37" s="17">
        <f>H37*0.6</f>
        <v>39.059999999999995</v>
      </c>
      <c r="J37" s="17">
        <v>72.2</v>
      </c>
      <c r="K37" s="17">
        <f>J37*0.4</f>
        <v>28.880000000000003</v>
      </c>
      <c r="L37" s="17">
        <f>I37+K37</f>
        <v>67.94</v>
      </c>
    </row>
    <row r="38" spans="1:12" ht="24.75" customHeight="1">
      <c r="A38" s="7"/>
      <c r="B38" s="6"/>
      <c r="C38" s="6"/>
      <c r="D38" s="8"/>
      <c r="E38" s="8"/>
      <c r="F38" s="8"/>
      <c r="G38" s="8"/>
      <c r="H38" s="8"/>
      <c r="I38" s="17"/>
      <c r="J38" s="17"/>
      <c r="K38" s="17"/>
      <c r="L38" s="17"/>
    </row>
    <row r="39" spans="1:12" ht="24.75" customHeight="1">
      <c r="A39" s="7">
        <v>1</v>
      </c>
      <c r="B39" s="6" t="s">
        <v>21</v>
      </c>
      <c r="C39" s="6" t="str">
        <f>"2018010216"</f>
        <v>2018010216</v>
      </c>
      <c r="D39" s="8">
        <v>45.2</v>
      </c>
      <c r="E39" s="8">
        <v>31</v>
      </c>
      <c r="F39" s="8">
        <v>76.2</v>
      </c>
      <c r="G39" s="8"/>
      <c r="H39" s="8">
        <f>F39+G39</f>
        <v>76.2</v>
      </c>
      <c r="I39" s="17">
        <f>H39*0.6</f>
        <v>45.72</v>
      </c>
      <c r="J39" s="17">
        <v>78.2</v>
      </c>
      <c r="K39" s="17">
        <f>J39*0.4</f>
        <v>31.28</v>
      </c>
      <c r="L39" s="17">
        <f>I39+K39</f>
        <v>77</v>
      </c>
    </row>
    <row r="40" spans="1:12" ht="24.75" customHeight="1">
      <c r="A40" s="7">
        <v>2</v>
      </c>
      <c r="B40" s="6" t="s">
        <v>21</v>
      </c>
      <c r="C40" s="6" t="str">
        <f>"2018014025"</f>
        <v>2018014025</v>
      </c>
      <c r="D40" s="8">
        <v>44.1</v>
      </c>
      <c r="E40" s="8">
        <v>28</v>
      </c>
      <c r="F40" s="8">
        <v>72.1</v>
      </c>
      <c r="G40" s="8"/>
      <c r="H40" s="8">
        <f>F40+G40</f>
        <v>72.1</v>
      </c>
      <c r="I40" s="17">
        <f>H40*0.6</f>
        <v>43.26</v>
      </c>
      <c r="J40" s="17">
        <v>82.4</v>
      </c>
      <c r="K40" s="17">
        <f>J40*0.4</f>
        <v>32.96</v>
      </c>
      <c r="L40" s="17">
        <f>I40+K40</f>
        <v>76.22</v>
      </c>
    </row>
    <row r="41" spans="1:12" ht="24.75" customHeight="1">
      <c r="A41" s="7">
        <v>3</v>
      </c>
      <c r="B41" s="6" t="s">
        <v>21</v>
      </c>
      <c r="C41" s="6" t="str">
        <f>"2018011425"</f>
        <v>2018011425</v>
      </c>
      <c r="D41" s="8">
        <v>41.2</v>
      </c>
      <c r="E41" s="8">
        <v>29</v>
      </c>
      <c r="F41" s="8">
        <v>70.2</v>
      </c>
      <c r="G41" s="8"/>
      <c r="H41" s="8">
        <f>F41+G41</f>
        <v>70.2</v>
      </c>
      <c r="I41" s="17">
        <f>H41*0.6</f>
        <v>42.12</v>
      </c>
      <c r="J41" s="17">
        <v>77.8</v>
      </c>
      <c r="K41" s="17">
        <f>J41*0.4</f>
        <v>31.12</v>
      </c>
      <c r="L41" s="17">
        <f>I41+K41</f>
        <v>73.24</v>
      </c>
    </row>
    <row r="42" spans="1:12" ht="24.75" customHeight="1">
      <c r="A42" s="7"/>
      <c r="B42" s="6"/>
      <c r="C42" s="6"/>
      <c r="D42" s="8"/>
      <c r="E42" s="8"/>
      <c r="F42" s="8"/>
      <c r="G42" s="8"/>
      <c r="H42" s="8"/>
      <c r="I42" s="17"/>
      <c r="J42" s="17"/>
      <c r="K42" s="17"/>
      <c r="L42" s="17"/>
    </row>
    <row r="43" spans="1:12" ht="24.75" customHeight="1">
      <c r="A43" s="7">
        <v>1</v>
      </c>
      <c r="B43" s="6" t="s">
        <v>22</v>
      </c>
      <c r="C43" s="6" t="str">
        <f>"2018016205"</f>
        <v>2018016205</v>
      </c>
      <c r="D43" s="8">
        <v>43.9</v>
      </c>
      <c r="E43" s="8">
        <v>27</v>
      </c>
      <c r="F43" s="8">
        <v>70.9</v>
      </c>
      <c r="G43" s="8"/>
      <c r="H43" s="8">
        <f>F43+G43</f>
        <v>70.9</v>
      </c>
      <c r="I43" s="17">
        <f>H43*0.6</f>
        <v>42.54</v>
      </c>
      <c r="J43" s="17">
        <v>82.2</v>
      </c>
      <c r="K43" s="17">
        <f>J43*0.4</f>
        <v>32.88</v>
      </c>
      <c r="L43" s="17">
        <f>I43+K43</f>
        <v>75.42</v>
      </c>
    </row>
    <row r="44" spans="1:12" ht="24.75" customHeight="1">
      <c r="A44" s="7">
        <v>2</v>
      </c>
      <c r="B44" s="6" t="s">
        <v>22</v>
      </c>
      <c r="C44" s="6" t="str">
        <f>"2018010305"</f>
        <v>2018010305</v>
      </c>
      <c r="D44" s="8">
        <v>41.8</v>
      </c>
      <c r="E44" s="8">
        <v>28</v>
      </c>
      <c r="F44" s="8">
        <v>69.8</v>
      </c>
      <c r="G44" s="8"/>
      <c r="H44" s="8">
        <f>F44+G44</f>
        <v>69.8</v>
      </c>
      <c r="I44" s="17">
        <f>H44*0.6</f>
        <v>41.879999999999995</v>
      </c>
      <c r="J44" s="17">
        <v>76.8</v>
      </c>
      <c r="K44" s="17">
        <f>J44*0.4</f>
        <v>30.72</v>
      </c>
      <c r="L44" s="17">
        <f>I44+K44</f>
        <v>72.6</v>
      </c>
    </row>
    <row r="45" spans="1:12" ht="24.75" customHeight="1">
      <c r="A45" s="7">
        <v>3</v>
      </c>
      <c r="B45" s="6" t="s">
        <v>22</v>
      </c>
      <c r="C45" s="6" t="str">
        <f>"2018010626"</f>
        <v>2018010626</v>
      </c>
      <c r="D45" s="8">
        <v>36.3</v>
      </c>
      <c r="E45" s="8">
        <v>32</v>
      </c>
      <c r="F45" s="8">
        <v>68.3</v>
      </c>
      <c r="G45" s="8"/>
      <c r="H45" s="8">
        <f>F45+G45</f>
        <v>68.3</v>
      </c>
      <c r="I45" s="17">
        <f>H45*0.6</f>
        <v>40.98</v>
      </c>
      <c r="J45" s="17">
        <v>72.8</v>
      </c>
      <c r="K45" s="17">
        <f>J45*0.4</f>
        <v>29.12</v>
      </c>
      <c r="L45" s="17">
        <f>I45+K45</f>
        <v>70.1</v>
      </c>
    </row>
    <row r="46" spans="1:12" ht="24.75" customHeight="1">
      <c r="A46" s="7"/>
      <c r="B46" s="6"/>
      <c r="C46" s="6"/>
      <c r="D46" s="8"/>
      <c r="E46" s="8"/>
      <c r="F46" s="8"/>
      <c r="G46" s="8"/>
      <c r="H46" s="8"/>
      <c r="I46" s="17"/>
      <c r="J46" s="17"/>
      <c r="K46" s="17"/>
      <c r="L46" s="17"/>
    </row>
    <row r="47" spans="1:12" ht="24.75" customHeight="1">
      <c r="A47" s="7">
        <v>1</v>
      </c>
      <c r="B47" s="6" t="s">
        <v>23</v>
      </c>
      <c r="C47" s="6" t="str">
        <f>"2018012011"</f>
        <v>2018012011</v>
      </c>
      <c r="D47" s="8">
        <v>43.9</v>
      </c>
      <c r="E47" s="8">
        <v>30</v>
      </c>
      <c r="F47" s="8">
        <v>73.9</v>
      </c>
      <c r="G47" s="8"/>
      <c r="H47" s="8">
        <f>F47+G47</f>
        <v>73.9</v>
      </c>
      <c r="I47" s="17">
        <f>H47*0.6</f>
        <v>44.34</v>
      </c>
      <c r="J47" s="17">
        <v>75.8</v>
      </c>
      <c r="K47" s="17">
        <f>J47*0.4</f>
        <v>30.32</v>
      </c>
      <c r="L47" s="17">
        <f>I47+K47</f>
        <v>74.66</v>
      </c>
    </row>
    <row r="48" spans="1:12" ht="24.75" customHeight="1">
      <c r="A48" s="7">
        <v>2</v>
      </c>
      <c r="B48" s="6" t="s">
        <v>23</v>
      </c>
      <c r="C48" s="6" t="str">
        <f>"2018012001"</f>
        <v>2018012001</v>
      </c>
      <c r="D48" s="8">
        <v>38.8</v>
      </c>
      <c r="E48" s="8">
        <v>28</v>
      </c>
      <c r="F48" s="8">
        <v>66.8</v>
      </c>
      <c r="G48" s="8"/>
      <c r="H48" s="8">
        <f>F48+G48</f>
        <v>66.8</v>
      </c>
      <c r="I48" s="17">
        <f>H48*0.6</f>
        <v>40.08</v>
      </c>
      <c r="J48" s="17">
        <v>72.8</v>
      </c>
      <c r="K48" s="17">
        <f>J48*0.4</f>
        <v>29.12</v>
      </c>
      <c r="L48" s="17">
        <f>I48+K48</f>
        <v>69.2</v>
      </c>
    </row>
    <row r="49" spans="1:12" ht="24.75" customHeight="1">
      <c r="A49" s="7"/>
      <c r="B49" s="6"/>
      <c r="C49" s="6"/>
      <c r="D49" s="8"/>
      <c r="E49" s="8"/>
      <c r="F49" s="8"/>
      <c r="G49" s="8"/>
      <c r="H49" s="8"/>
      <c r="I49" s="17"/>
      <c r="J49" s="17"/>
      <c r="K49" s="17"/>
      <c r="L49" s="17"/>
    </row>
    <row r="50" spans="1:12" ht="24.75" customHeight="1">
      <c r="A50" s="7">
        <v>1</v>
      </c>
      <c r="B50" s="6" t="s">
        <v>24</v>
      </c>
      <c r="C50" s="6" t="str">
        <f>"2018016208"</f>
        <v>2018016208</v>
      </c>
      <c r="D50" s="8">
        <v>50.8</v>
      </c>
      <c r="E50" s="8">
        <v>28</v>
      </c>
      <c r="F50" s="8">
        <v>78.8</v>
      </c>
      <c r="G50" s="8"/>
      <c r="H50" s="8">
        <f aca="true" t="shared" si="3" ref="H50:H58">F50+G50</f>
        <v>78.8</v>
      </c>
      <c r="I50" s="17">
        <f aca="true" t="shared" si="4" ref="I50:I55">H50*0.6</f>
        <v>47.279999999999994</v>
      </c>
      <c r="J50" s="17">
        <v>79.4</v>
      </c>
      <c r="K50" s="17">
        <f aca="true" t="shared" si="5" ref="K50:K55">J50*0.4</f>
        <v>31.760000000000005</v>
      </c>
      <c r="L50" s="17">
        <f aca="true" t="shared" si="6" ref="L50:L55">I50+K50</f>
        <v>79.03999999999999</v>
      </c>
    </row>
    <row r="51" spans="1:12" ht="24.75" customHeight="1">
      <c r="A51" s="7">
        <v>2</v>
      </c>
      <c r="B51" s="6" t="s">
        <v>24</v>
      </c>
      <c r="C51" s="6" t="str">
        <f>"2018012516"</f>
        <v>2018012516</v>
      </c>
      <c r="D51" s="8">
        <v>48.4</v>
      </c>
      <c r="E51" s="8">
        <v>30</v>
      </c>
      <c r="F51" s="8">
        <v>78.4</v>
      </c>
      <c r="G51" s="8"/>
      <c r="H51" s="8">
        <f t="shared" si="3"/>
        <v>78.4</v>
      </c>
      <c r="I51" s="17">
        <f t="shared" si="4"/>
        <v>47.04</v>
      </c>
      <c r="J51" s="17">
        <v>77.4</v>
      </c>
      <c r="K51" s="17">
        <f t="shared" si="5"/>
        <v>30.960000000000004</v>
      </c>
      <c r="L51" s="17">
        <f t="shared" si="6"/>
        <v>78</v>
      </c>
    </row>
    <row r="52" spans="1:12" ht="24.75" customHeight="1">
      <c r="A52" s="7">
        <v>3</v>
      </c>
      <c r="B52" s="6" t="s">
        <v>24</v>
      </c>
      <c r="C52" s="6" t="str">
        <f>"2018012911"</f>
        <v>2018012911</v>
      </c>
      <c r="D52" s="8">
        <v>46.4</v>
      </c>
      <c r="E52" s="8">
        <v>32</v>
      </c>
      <c r="F52" s="8">
        <v>78.4</v>
      </c>
      <c r="G52" s="8"/>
      <c r="H52" s="8">
        <f t="shared" si="3"/>
        <v>78.4</v>
      </c>
      <c r="I52" s="17">
        <f t="shared" si="4"/>
        <v>47.04</v>
      </c>
      <c r="J52" s="17">
        <v>77</v>
      </c>
      <c r="K52" s="17">
        <f t="shared" si="5"/>
        <v>30.8</v>
      </c>
      <c r="L52" s="17">
        <f t="shared" si="6"/>
        <v>77.84</v>
      </c>
    </row>
    <row r="53" spans="1:12" ht="24.75" customHeight="1">
      <c r="A53" s="7">
        <v>4</v>
      </c>
      <c r="B53" s="6" t="s">
        <v>24</v>
      </c>
      <c r="C53" s="6" t="str">
        <f>"2018010701"</f>
        <v>2018010701</v>
      </c>
      <c r="D53" s="8">
        <v>45.1</v>
      </c>
      <c r="E53" s="8">
        <v>32</v>
      </c>
      <c r="F53" s="8">
        <v>77.1</v>
      </c>
      <c r="G53" s="8"/>
      <c r="H53" s="8">
        <f t="shared" si="3"/>
        <v>77.1</v>
      </c>
      <c r="I53" s="17">
        <f t="shared" si="4"/>
        <v>46.26</v>
      </c>
      <c r="J53" s="17">
        <v>78.2</v>
      </c>
      <c r="K53" s="17">
        <f t="shared" si="5"/>
        <v>31.28</v>
      </c>
      <c r="L53" s="17">
        <f t="shared" si="6"/>
        <v>77.53999999999999</v>
      </c>
    </row>
    <row r="54" spans="1:12" ht="24.75" customHeight="1">
      <c r="A54" s="7">
        <v>5</v>
      </c>
      <c r="B54" s="6" t="s">
        <v>24</v>
      </c>
      <c r="C54" s="6" t="str">
        <f>"2018010218"</f>
        <v>2018010218</v>
      </c>
      <c r="D54" s="8">
        <v>46.8</v>
      </c>
      <c r="E54" s="8">
        <v>29</v>
      </c>
      <c r="F54" s="8">
        <v>75.8</v>
      </c>
      <c r="G54" s="8"/>
      <c r="H54" s="8">
        <f t="shared" si="3"/>
        <v>75.8</v>
      </c>
      <c r="I54" s="17">
        <f t="shared" si="4"/>
        <v>45.48</v>
      </c>
      <c r="J54" s="17">
        <v>84.4</v>
      </c>
      <c r="K54" s="17">
        <f t="shared" si="5"/>
        <v>33.760000000000005</v>
      </c>
      <c r="L54" s="17">
        <f t="shared" si="6"/>
        <v>79.24000000000001</v>
      </c>
    </row>
    <row r="55" spans="1:12" ht="24.75" customHeight="1">
      <c r="A55" s="7">
        <v>6</v>
      </c>
      <c r="B55" s="6" t="s">
        <v>24</v>
      </c>
      <c r="C55" s="6" t="str">
        <f>"2018011922"</f>
        <v>2018011922</v>
      </c>
      <c r="D55" s="8">
        <v>47.7</v>
      </c>
      <c r="E55" s="8">
        <v>28</v>
      </c>
      <c r="F55" s="8">
        <v>75.7</v>
      </c>
      <c r="G55" s="8"/>
      <c r="H55" s="8">
        <f t="shared" si="3"/>
        <v>75.7</v>
      </c>
      <c r="I55" s="17">
        <f t="shared" si="4"/>
        <v>45.42</v>
      </c>
      <c r="J55" s="17">
        <v>76.8</v>
      </c>
      <c r="K55" s="17">
        <f t="shared" si="5"/>
        <v>30.72</v>
      </c>
      <c r="L55" s="17">
        <f t="shared" si="6"/>
        <v>76.14</v>
      </c>
    </row>
    <row r="56" spans="1:12" ht="24.75" customHeight="1">
      <c r="A56" s="7"/>
      <c r="B56" s="6"/>
      <c r="C56" s="6"/>
      <c r="D56" s="8"/>
      <c r="E56" s="8"/>
      <c r="F56" s="8"/>
      <c r="G56" s="8"/>
      <c r="H56" s="8"/>
      <c r="I56" s="17"/>
      <c r="J56" s="17"/>
      <c r="K56" s="17"/>
      <c r="L56" s="17"/>
    </row>
    <row r="57" spans="1:12" ht="24.75" customHeight="1">
      <c r="A57" s="7">
        <v>1</v>
      </c>
      <c r="B57" s="6" t="s">
        <v>25</v>
      </c>
      <c r="C57" s="6" t="str">
        <f>"2018011827"</f>
        <v>2018011827</v>
      </c>
      <c r="D57" s="8">
        <v>45</v>
      </c>
      <c r="E57" s="8">
        <v>28</v>
      </c>
      <c r="F57" s="8">
        <v>73</v>
      </c>
      <c r="G57" s="8"/>
      <c r="H57" s="8">
        <f>F57+G57</f>
        <v>73</v>
      </c>
      <c r="I57" s="17">
        <f>H57*0.6</f>
        <v>43.8</v>
      </c>
      <c r="J57" s="17">
        <v>75.4</v>
      </c>
      <c r="K57" s="17">
        <f>J57*0.4</f>
        <v>30.160000000000004</v>
      </c>
      <c r="L57" s="17">
        <f>I57+K57</f>
        <v>73.96000000000001</v>
      </c>
    </row>
    <row r="58" spans="1:12" ht="24.75" customHeight="1">
      <c r="A58" s="7">
        <v>2</v>
      </c>
      <c r="B58" s="6" t="s">
        <v>25</v>
      </c>
      <c r="C58" s="6" t="str">
        <f>"2018012619"</f>
        <v>2018012619</v>
      </c>
      <c r="D58" s="8">
        <v>42.1</v>
      </c>
      <c r="E58" s="8">
        <v>27</v>
      </c>
      <c r="F58" s="8">
        <v>69.1</v>
      </c>
      <c r="G58" s="8"/>
      <c r="H58" s="8">
        <f>F58+G58</f>
        <v>69.1</v>
      </c>
      <c r="I58" s="17">
        <f>H58*0.6</f>
        <v>41.459999999999994</v>
      </c>
      <c r="J58" s="17">
        <v>76.2</v>
      </c>
      <c r="K58" s="17">
        <f>J58*0.4</f>
        <v>30.480000000000004</v>
      </c>
      <c r="L58" s="17">
        <f>I58+K58</f>
        <v>71.94</v>
      </c>
    </row>
    <row r="59" spans="1:12" ht="24.75" customHeight="1">
      <c r="A59" s="7"/>
      <c r="B59" s="6"/>
      <c r="C59" s="6"/>
      <c r="D59" s="8"/>
      <c r="E59" s="8"/>
      <c r="F59" s="8"/>
      <c r="G59" s="8"/>
      <c r="H59" s="8"/>
      <c r="I59" s="17"/>
      <c r="J59" s="17"/>
      <c r="K59" s="17"/>
      <c r="L59" s="17"/>
    </row>
    <row r="60" spans="1:12" ht="24.75" customHeight="1">
      <c r="A60" s="7">
        <v>1</v>
      </c>
      <c r="B60" s="6" t="s">
        <v>26</v>
      </c>
      <c r="C60" s="6" t="str">
        <f>"2018010223"</f>
        <v>2018010223</v>
      </c>
      <c r="D60" s="8">
        <v>50.4</v>
      </c>
      <c r="E60" s="8">
        <v>29</v>
      </c>
      <c r="F60" s="8">
        <v>79.4</v>
      </c>
      <c r="G60" s="8"/>
      <c r="H60" s="8">
        <f>F60+G60</f>
        <v>79.4</v>
      </c>
      <c r="I60" s="17">
        <f>H60*0.6</f>
        <v>47.64</v>
      </c>
      <c r="J60" s="17">
        <v>84.2</v>
      </c>
      <c r="K60" s="17">
        <f>J60*0.4</f>
        <v>33.68</v>
      </c>
      <c r="L60" s="17">
        <f>I60+K60</f>
        <v>81.32</v>
      </c>
    </row>
    <row r="61" spans="1:12" ht="24.75" customHeight="1">
      <c r="A61" s="7">
        <v>2</v>
      </c>
      <c r="B61" s="9" t="s">
        <v>26</v>
      </c>
      <c r="C61" s="9" t="str">
        <f>"2018014005"</f>
        <v>2018014005</v>
      </c>
      <c r="D61" s="10">
        <v>41.7</v>
      </c>
      <c r="E61" s="10">
        <v>29</v>
      </c>
      <c r="F61" s="10">
        <v>70.7</v>
      </c>
      <c r="G61" s="10"/>
      <c r="H61" s="10">
        <f>SUM(F61+G61)</f>
        <v>70.7</v>
      </c>
      <c r="I61" s="17">
        <f>H61*0.6</f>
        <v>42.42</v>
      </c>
      <c r="J61" s="17">
        <v>82.4</v>
      </c>
      <c r="K61" s="17">
        <f>J61*0.4</f>
        <v>32.96</v>
      </c>
      <c r="L61" s="17">
        <f>I61+K61</f>
        <v>75.38</v>
      </c>
    </row>
    <row r="62" spans="1:12" ht="24.75" customHeight="1">
      <c r="A62" s="7">
        <v>3</v>
      </c>
      <c r="B62" s="13" t="s">
        <v>26</v>
      </c>
      <c r="C62" s="13" t="str">
        <f>"2018010206"</f>
        <v>2018010206</v>
      </c>
      <c r="D62" s="14">
        <v>40.3</v>
      </c>
      <c r="E62" s="14">
        <v>30</v>
      </c>
      <c r="F62" s="14">
        <v>70.3</v>
      </c>
      <c r="G62" s="14"/>
      <c r="H62" s="14">
        <f>SUM(F62+G62)</f>
        <v>70.3</v>
      </c>
      <c r="I62" s="17">
        <f>H62*0.6</f>
        <v>42.18</v>
      </c>
      <c r="J62" s="17">
        <v>77.8</v>
      </c>
      <c r="K62" s="17">
        <f>J62*0.4</f>
        <v>31.12</v>
      </c>
      <c r="L62" s="17">
        <f>I62+K62</f>
        <v>73.3</v>
      </c>
    </row>
    <row r="63" spans="1:12" ht="24.75" customHeight="1">
      <c r="A63" s="7">
        <v>4</v>
      </c>
      <c r="B63" s="13" t="s">
        <v>26</v>
      </c>
      <c r="C63" s="13" t="str">
        <f>"2018012122"</f>
        <v>2018012122</v>
      </c>
      <c r="D63" s="14">
        <v>44.3</v>
      </c>
      <c r="E63" s="14">
        <v>26</v>
      </c>
      <c r="F63" s="14">
        <v>70.3</v>
      </c>
      <c r="G63" s="14"/>
      <c r="H63" s="14">
        <f>SUM(F63+G63)</f>
        <v>70.3</v>
      </c>
      <c r="I63" s="17">
        <f>H63*0.6</f>
        <v>42.18</v>
      </c>
      <c r="J63" s="17">
        <v>58.8</v>
      </c>
      <c r="K63" s="17">
        <f>J63*0.4</f>
        <v>23.52</v>
      </c>
      <c r="L63" s="17">
        <f>I63+K63</f>
        <v>65.7</v>
      </c>
    </row>
    <row r="64" spans="1:12" ht="24.75" customHeight="1">
      <c r="A64" s="7"/>
      <c r="B64" s="15"/>
      <c r="C64" s="15"/>
      <c r="D64" s="16"/>
      <c r="E64" s="16"/>
      <c r="F64" s="16"/>
      <c r="G64" s="16"/>
      <c r="H64" s="16"/>
      <c r="I64" s="17"/>
      <c r="J64" s="17"/>
      <c r="K64" s="17"/>
      <c r="L64" s="17"/>
    </row>
    <row r="65" spans="1:12" ht="24.75" customHeight="1">
      <c r="A65" s="7">
        <v>1</v>
      </c>
      <c r="B65" s="6" t="s">
        <v>27</v>
      </c>
      <c r="C65" s="6" t="str">
        <f>"2018016215"</f>
        <v>2018016215</v>
      </c>
      <c r="D65" s="8">
        <v>42.7</v>
      </c>
      <c r="E65" s="8">
        <v>32</v>
      </c>
      <c r="F65" s="8">
        <v>74.7</v>
      </c>
      <c r="G65" s="8"/>
      <c r="H65" s="8">
        <f>F65+G65</f>
        <v>74.7</v>
      </c>
      <c r="I65" s="17">
        <f>H65*0.6</f>
        <v>44.82</v>
      </c>
      <c r="J65" s="17">
        <v>80.8</v>
      </c>
      <c r="K65" s="17">
        <f>J65*0.4</f>
        <v>32.32</v>
      </c>
      <c r="L65" s="17">
        <f>I65+K65</f>
        <v>77.14</v>
      </c>
    </row>
    <row r="66" spans="1:12" ht="24.75" customHeight="1">
      <c r="A66" s="7">
        <v>2</v>
      </c>
      <c r="B66" s="9" t="s">
        <v>27</v>
      </c>
      <c r="C66" s="9" t="str">
        <f>"2018014703"</f>
        <v>2018014703</v>
      </c>
      <c r="D66" s="10">
        <v>46.8</v>
      </c>
      <c r="E66" s="10">
        <v>25</v>
      </c>
      <c r="F66" s="10">
        <v>71.8</v>
      </c>
      <c r="G66" s="10"/>
      <c r="H66" s="10">
        <f>SUM(F66+G66)</f>
        <v>71.8</v>
      </c>
      <c r="I66" s="17">
        <f>H66*0.6</f>
        <v>43.08</v>
      </c>
      <c r="J66" s="17">
        <v>77.8</v>
      </c>
      <c r="K66" s="17">
        <f>J66*0.4</f>
        <v>31.12</v>
      </c>
      <c r="L66" s="17">
        <f>I66+K66</f>
        <v>74.2</v>
      </c>
    </row>
    <row r="67" spans="1:12" ht="24.75" customHeight="1">
      <c r="A67" s="7">
        <v>3</v>
      </c>
      <c r="B67" s="13" t="s">
        <v>27</v>
      </c>
      <c r="C67" s="13" t="str">
        <f>"2018011518"</f>
        <v>2018011518</v>
      </c>
      <c r="D67" s="14">
        <v>42.5</v>
      </c>
      <c r="E67" s="14">
        <v>29</v>
      </c>
      <c r="F67" s="14">
        <v>71.5</v>
      </c>
      <c r="G67" s="14"/>
      <c r="H67" s="14">
        <f>SUM(F67+G67)</f>
        <v>71.5</v>
      </c>
      <c r="I67" s="17">
        <f>H67*0.6</f>
        <v>42.9</v>
      </c>
      <c r="J67" s="17">
        <v>81.6</v>
      </c>
      <c r="K67" s="17">
        <f>J67*0.4</f>
        <v>32.64</v>
      </c>
      <c r="L67" s="17">
        <f>I67+K67</f>
        <v>75.53999999999999</v>
      </c>
    </row>
    <row r="68" spans="1:12" ht="24.75" customHeight="1">
      <c r="A68" s="7"/>
      <c r="B68" s="15"/>
      <c r="C68" s="15"/>
      <c r="D68" s="16"/>
      <c r="E68" s="16"/>
      <c r="F68" s="16"/>
      <c r="G68" s="16"/>
      <c r="H68" s="16"/>
      <c r="I68" s="17"/>
      <c r="J68" s="17"/>
      <c r="K68" s="17"/>
      <c r="L68" s="17"/>
    </row>
    <row r="69" spans="1:12" ht="24.75" customHeight="1">
      <c r="A69" s="7">
        <v>1</v>
      </c>
      <c r="B69" s="6" t="s">
        <v>28</v>
      </c>
      <c r="C69" s="6" t="str">
        <f>"2018014002"</f>
        <v>2018014002</v>
      </c>
      <c r="D69" s="8">
        <v>45.2</v>
      </c>
      <c r="E69" s="8">
        <v>32</v>
      </c>
      <c r="F69" s="8">
        <v>77.2</v>
      </c>
      <c r="G69" s="8"/>
      <c r="H69" s="8">
        <f>F69+G69</f>
        <v>77.2</v>
      </c>
      <c r="I69" s="17">
        <f>H69*0.6</f>
        <v>46.32</v>
      </c>
      <c r="J69" s="17">
        <v>76.4</v>
      </c>
      <c r="K69" s="17">
        <f>J69*0.4</f>
        <v>30.560000000000002</v>
      </c>
      <c r="L69" s="17">
        <f>I69+K69</f>
        <v>76.88</v>
      </c>
    </row>
    <row r="70" spans="1:12" ht="24.75" customHeight="1">
      <c r="A70" s="7">
        <v>2</v>
      </c>
      <c r="B70" s="6" t="s">
        <v>28</v>
      </c>
      <c r="C70" s="6" t="str">
        <f>"2018011719"</f>
        <v>2018011719</v>
      </c>
      <c r="D70" s="8">
        <v>41</v>
      </c>
      <c r="E70" s="8">
        <v>31</v>
      </c>
      <c r="F70" s="8">
        <v>72</v>
      </c>
      <c r="G70" s="8"/>
      <c r="H70" s="8">
        <f>F70+G70</f>
        <v>72</v>
      </c>
      <c r="I70" s="17">
        <f>H70*0.6</f>
        <v>43.199999999999996</v>
      </c>
      <c r="J70" s="17">
        <v>77.8</v>
      </c>
      <c r="K70" s="17">
        <f>J70*0.4</f>
        <v>31.12</v>
      </c>
      <c r="L70" s="17">
        <f>I70+K70</f>
        <v>74.32</v>
      </c>
    </row>
    <row r="71" spans="1:12" ht="24.75" customHeight="1">
      <c r="A71" s="7">
        <v>3</v>
      </c>
      <c r="B71" s="6" t="s">
        <v>28</v>
      </c>
      <c r="C71" s="6" t="str">
        <f>"2018012918"</f>
        <v>2018012918</v>
      </c>
      <c r="D71" s="8">
        <v>40.8</v>
      </c>
      <c r="E71" s="8">
        <v>31</v>
      </c>
      <c r="F71" s="8">
        <v>71.8</v>
      </c>
      <c r="G71" s="8"/>
      <c r="H71" s="8">
        <f>F71+G71</f>
        <v>71.8</v>
      </c>
      <c r="I71" s="17">
        <f>H71*0.6</f>
        <v>43.08</v>
      </c>
      <c r="J71" s="17">
        <v>73</v>
      </c>
      <c r="K71" s="17">
        <f>J71*0.4</f>
        <v>29.200000000000003</v>
      </c>
      <c r="L71" s="17">
        <f>I71+K71</f>
        <v>72.28</v>
      </c>
    </row>
    <row r="72" spans="1:12" ht="24.75" customHeight="1">
      <c r="A72" s="7"/>
      <c r="B72" s="6"/>
      <c r="C72" s="6"/>
      <c r="D72" s="8"/>
      <c r="E72" s="8"/>
      <c r="F72" s="8"/>
      <c r="G72" s="8"/>
      <c r="H72" s="8"/>
      <c r="I72" s="17"/>
      <c r="J72" s="17"/>
      <c r="K72" s="17"/>
      <c r="L72" s="17"/>
    </row>
    <row r="73" spans="1:12" ht="24.75" customHeight="1">
      <c r="A73" s="7">
        <v>1</v>
      </c>
      <c r="B73" s="6" t="s">
        <v>29</v>
      </c>
      <c r="C73" s="6" t="str">
        <f>"2018012726"</f>
        <v>2018012726</v>
      </c>
      <c r="D73" s="8">
        <v>49.2</v>
      </c>
      <c r="E73" s="8">
        <v>29</v>
      </c>
      <c r="F73" s="8">
        <v>78.2</v>
      </c>
      <c r="G73" s="8"/>
      <c r="H73" s="8">
        <f>F73+G73</f>
        <v>78.2</v>
      </c>
      <c r="I73" s="17">
        <f aca="true" t="shared" si="7" ref="I73:I83">H73*0.6</f>
        <v>46.92</v>
      </c>
      <c r="J73" s="17">
        <v>77.6</v>
      </c>
      <c r="K73" s="17">
        <f aca="true" t="shared" si="8" ref="K73:K83">J73*0.4</f>
        <v>31.04</v>
      </c>
      <c r="L73" s="17">
        <f aca="true" t="shared" si="9" ref="L73:L83">I73+K73</f>
        <v>77.96000000000001</v>
      </c>
    </row>
    <row r="74" spans="1:12" ht="24.75" customHeight="1">
      <c r="A74" s="7">
        <v>2</v>
      </c>
      <c r="B74" s="6" t="s">
        <v>29</v>
      </c>
      <c r="C74" s="6" t="str">
        <f>"2018013822"</f>
        <v>2018013822</v>
      </c>
      <c r="D74" s="8">
        <v>48.7</v>
      </c>
      <c r="E74" s="8">
        <v>29</v>
      </c>
      <c r="F74" s="8">
        <v>77.7</v>
      </c>
      <c r="G74" s="8"/>
      <c r="H74" s="8">
        <f>F74+G74</f>
        <v>77.7</v>
      </c>
      <c r="I74" s="17">
        <f t="shared" si="7"/>
        <v>46.62</v>
      </c>
      <c r="J74" s="17">
        <v>81.2</v>
      </c>
      <c r="K74" s="17">
        <f t="shared" si="8"/>
        <v>32.480000000000004</v>
      </c>
      <c r="L74" s="17">
        <f t="shared" si="9"/>
        <v>79.1</v>
      </c>
    </row>
    <row r="75" spans="1:12" ht="24.75" customHeight="1">
      <c r="A75" s="7">
        <v>3</v>
      </c>
      <c r="B75" s="6" t="s">
        <v>29</v>
      </c>
      <c r="C75" s="6" t="str">
        <f>"2018010828"</f>
        <v>2018010828</v>
      </c>
      <c r="D75" s="8">
        <v>45.4</v>
      </c>
      <c r="E75" s="8">
        <v>31</v>
      </c>
      <c r="F75" s="8">
        <v>76.4</v>
      </c>
      <c r="G75" s="8"/>
      <c r="H75" s="8">
        <f>F75+G75</f>
        <v>76.4</v>
      </c>
      <c r="I75" s="17">
        <f t="shared" si="7"/>
        <v>45.84</v>
      </c>
      <c r="J75" s="17">
        <v>76.4</v>
      </c>
      <c r="K75" s="17">
        <f t="shared" si="8"/>
        <v>30.560000000000002</v>
      </c>
      <c r="L75" s="17">
        <f t="shared" si="9"/>
        <v>76.4</v>
      </c>
    </row>
    <row r="76" spans="1:12" ht="24.75" customHeight="1">
      <c r="A76" s="7">
        <v>4</v>
      </c>
      <c r="B76" s="6" t="s">
        <v>29</v>
      </c>
      <c r="C76" s="6" t="str">
        <f>"2018012414"</f>
        <v>2018012414</v>
      </c>
      <c r="D76" s="8">
        <v>48.4</v>
      </c>
      <c r="E76" s="8">
        <v>28</v>
      </c>
      <c r="F76" s="8">
        <v>76.4</v>
      </c>
      <c r="G76" s="8"/>
      <c r="H76" s="8">
        <f>F76+G76</f>
        <v>76.4</v>
      </c>
      <c r="I76" s="17">
        <f t="shared" si="7"/>
        <v>45.84</v>
      </c>
      <c r="J76" s="17">
        <v>80.8</v>
      </c>
      <c r="K76" s="17">
        <f t="shared" si="8"/>
        <v>32.32</v>
      </c>
      <c r="L76" s="17">
        <f t="shared" si="9"/>
        <v>78.16</v>
      </c>
    </row>
    <row r="77" spans="1:12" ht="24.75" customHeight="1">
      <c r="A77" s="7">
        <v>5</v>
      </c>
      <c r="B77" s="6" t="s">
        <v>29</v>
      </c>
      <c r="C77" s="6" t="str">
        <f>"2018011903"</f>
        <v>2018011903</v>
      </c>
      <c r="D77" s="8">
        <v>46.3</v>
      </c>
      <c r="E77" s="8">
        <v>30</v>
      </c>
      <c r="F77" s="8">
        <v>76.3</v>
      </c>
      <c r="G77" s="8"/>
      <c r="H77" s="8">
        <f>F77+G77</f>
        <v>76.3</v>
      </c>
      <c r="I77" s="17">
        <f t="shared" si="7"/>
        <v>45.779999999999994</v>
      </c>
      <c r="J77" s="17">
        <v>77.4</v>
      </c>
      <c r="K77" s="17">
        <f t="shared" si="8"/>
        <v>30.960000000000004</v>
      </c>
      <c r="L77" s="17">
        <f t="shared" si="9"/>
        <v>76.74</v>
      </c>
    </row>
    <row r="78" spans="1:12" ht="24.75" customHeight="1">
      <c r="A78" s="7">
        <v>6</v>
      </c>
      <c r="B78" s="9" t="s">
        <v>29</v>
      </c>
      <c r="C78" s="9" t="str">
        <f>"2018013325"</f>
        <v>2018013325</v>
      </c>
      <c r="D78" s="10">
        <v>47.7</v>
      </c>
      <c r="E78" s="10">
        <v>28</v>
      </c>
      <c r="F78" s="10">
        <v>75.7</v>
      </c>
      <c r="G78" s="10"/>
      <c r="H78" s="10">
        <f>SUM(F78+G78)</f>
        <v>75.7</v>
      </c>
      <c r="I78" s="17">
        <f t="shared" si="7"/>
        <v>45.42</v>
      </c>
      <c r="J78" s="17">
        <v>79</v>
      </c>
      <c r="K78" s="17">
        <f t="shared" si="8"/>
        <v>31.6</v>
      </c>
      <c r="L78" s="17">
        <f t="shared" si="9"/>
        <v>77.02000000000001</v>
      </c>
    </row>
    <row r="79" spans="1:12" ht="24.75" customHeight="1">
      <c r="A79" s="7"/>
      <c r="B79" s="11"/>
      <c r="C79" s="11"/>
      <c r="D79" s="12"/>
      <c r="E79" s="12"/>
      <c r="F79" s="12"/>
      <c r="G79" s="12"/>
      <c r="H79" s="12"/>
      <c r="I79" s="17"/>
      <c r="J79" s="17"/>
      <c r="K79" s="17"/>
      <c r="L79" s="17"/>
    </row>
    <row r="80" spans="1:12" ht="24.75" customHeight="1">
      <c r="A80" s="7">
        <v>1</v>
      </c>
      <c r="B80" s="6" t="s">
        <v>30</v>
      </c>
      <c r="C80" s="6" t="str">
        <f>"2018012703"</f>
        <v>2018012703</v>
      </c>
      <c r="D80" s="8">
        <v>46.7</v>
      </c>
      <c r="E80" s="8">
        <v>31</v>
      </c>
      <c r="F80" s="8">
        <v>77.7</v>
      </c>
      <c r="G80" s="8"/>
      <c r="H80" s="8">
        <f>F80+G80</f>
        <v>77.7</v>
      </c>
      <c r="I80" s="17">
        <f>H80*0.6</f>
        <v>46.62</v>
      </c>
      <c r="J80" s="17">
        <v>73.52</v>
      </c>
      <c r="K80" s="17">
        <f>J80*0.4</f>
        <v>29.408</v>
      </c>
      <c r="L80" s="17">
        <f>I80+K80</f>
        <v>76.02799999999999</v>
      </c>
    </row>
    <row r="81" spans="1:12" ht="24.75" customHeight="1">
      <c r="A81" s="7">
        <v>2</v>
      </c>
      <c r="B81" s="6" t="s">
        <v>30</v>
      </c>
      <c r="C81" s="6" t="str">
        <f>"2018014205"</f>
        <v>2018014205</v>
      </c>
      <c r="D81" s="8">
        <v>46.7</v>
      </c>
      <c r="E81" s="8">
        <v>29</v>
      </c>
      <c r="F81" s="8">
        <v>75.7</v>
      </c>
      <c r="G81" s="8"/>
      <c r="H81" s="8">
        <f>F81+G81</f>
        <v>75.7</v>
      </c>
      <c r="I81" s="17">
        <f>H81*0.6</f>
        <v>45.42</v>
      </c>
      <c r="J81" s="17">
        <v>75.2</v>
      </c>
      <c r="K81" s="17">
        <f>J81*0.4</f>
        <v>30.080000000000002</v>
      </c>
      <c r="L81" s="17">
        <f>I81+K81</f>
        <v>75.5</v>
      </c>
    </row>
    <row r="82" spans="1:12" ht="24.75" customHeight="1">
      <c r="A82" s="7">
        <v>3</v>
      </c>
      <c r="B82" s="6" t="s">
        <v>30</v>
      </c>
      <c r="C82" s="6" t="str">
        <f>"2018013305"</f>
        <v>2018013305</v>
      </c>
      <c r="D82" s="8">
        <v>43.1</v>
      </c>
      <c r="E82" s="8">
        <v>30</v>
      </c>
      <c r="F82" s="8">
        <v>73.1</v>
      </c>
      <c r="G82" s="8"/>
      <c r="H82" s="8">
        <f>F82+G82</f>
        <v>73.1</v>
      </c>
      <c r="I82" s="17">
        <f>H82*0.6</f>
        <v>43.85999999999999</v>
      </c>
      <c r="J82" s="17">
        <v>75.94</v>
      </c>
      <c r="K82" s="17">
        <f>J82*0.4</f>
        <v>30.376</v>
      </c>
      <c r="L82" s="17">
        <f>I82+K82</f>
        <v>74.23599999999999</v>
      </c>
    </row>
    <row r="83" spans="1:12" ht="24.75" customHeight="1">
      <c r="A83" s="7">
        <v>4</v>
      </c>
      <c r="B83" s="6" t="s">
        <v>30</v>
      </c>
      <c r="C83" s="6" t="str">
        <f>"2018014519"</f>
        <v>2018014519</v>
      </c>
      <c r="D83" s="8">
        <v>45.1</v>
      </c>
      <c r="E83" s="8">
        <v>28</v>
      </c>
      <c r="F83" s="8">
        <v>73.1</v>
      </c>
      <c r="G83" s="8"/>
      <c r="H83" s="8">
        <f>F83+G83</f>
        <v>73.1</v>
      </c>
      <c r="I83" s="17">
        <f>H83*0.6</f>
        <v>43.85999999999999</v>
      </c>
      <c r="J83" s="17">
        <v>77.1</v>
      </c>
      <c r="K83" s="17">
        <f>J83*0.4</f>
        <v>30.84</v>
      </c>
      <c r="L83" s="17">
        <f>I83+K83</f>
        <v>74.69999999999999</v>
      </c>
    </row>
    <row r="84" spans="1:12" ht="24.75" customHeight="1">
      <c r="A84" s="7">
        <v>5</v>
      </c>
      <c r="B84" s="6" t="s">
        <v>30</v>
      </c>
      <c r="C84" s="6" t="str">
        <f>"2018010808"</f>
        <v>2018010808</v>
      </c>
      <c r="D84" s="8">
        <v>41.5</v>
      </c>
      <c r="E84" s="8">
        <v>31</v>
      </c>
      <c r="F84" s="8">
        <v>72.5</v>
      </c>
      <c r="G84" s="8"/>
      <c r="H84" s="8">
        <f>F84+G84</f>
        <v>72.5</v>
      </c>
      <c r="I84" s="17">
        <f>H84*0.6</f>
        <v>43.5</v>
      </c>
      <c r="J84" s="17">
        <v>75.7</v>
      </c>
      <c r="K84" s="17">
        <f>J84*0.4</f>
        <v>30.28</v>
      </c>
      <c r="L84" s="17">
        <f>I84+K84</f>
        <v>73.78</v>
      </c>
    </row>
    <row r="85" spans="1:12" ht="24.75" customHeight="1">
      <c r="A85" s="7">
        <v>6</v>
      </c>
      <c r="B85" s="6" t="s">
        <v>30</v>
      </c>
      <c r="C85" s="6" t="str">
        <f>"2018015402"</f>
        <v>2018015402</v>
      </c>
      <c r="D85" s="8">
        <v>43.8</v>
      </c>
      <c r="E85" s="8">
        <v>28</v>
      </c>
      <c r="F85" s="8">
        <v>71.8</v>
      </c>
      <c r="G85" s="8"/>
      <c r="H85" s="8">
        <f aca="true" t="shared" si="10" ref="H85:H107">F85+G85</f>
        <v>71.8</v>
      </c>
      <c r="I85" s="17">
        <f aca="true" t="shared" si="11" ref="I85:I116">H85*0.6</f>
        <v>43.08</v>
      </c>
      <c r="J85" s="17">
        <v>74.4</v>
      </c>
      <c r="K85" s="17">
        <f aca="true" t="shared" si="12" ref="K85:K116">J85*0.4</f>
        <v>29.760000000000005</v>
      </c>
      <c r="L85" s="17">
        <f aca="true" t="shared" si="13" ref="L85:L116">I85+K85</f>
        <v>72.84</v>
      </c>
    </row>
    <row r="86" spans="1:12" ht="24.75" customHeight="1">
      <c r="A86" s="7">
        <v>7</v>
      </c>
      <c r="B86" s="6" t="s">
        <v>30</v>
      </c>
      <c r="C86" s="6" t="str">
        <f>"2018010114"</f>
        <v>2018010114</v>
      </c>
      <c r="D86" s="8">
        <v>42.6</v>
      </c>
      <c r="E86" s="8">
        <v>29</v>
      </c>
      <c r="F86" s="8">
        <v>71.6</v>
      </c>
      <c r="G86" s="8"/>
      <c r="H86" s="8">
        <f t="shared" si="10"/>
        <v>71.6</v>
      </c>
      <c r="I86" s="17">
        <f t="shared" si="11"/>
        <v>42.959999999999994</v>
      </c>
      <c r="J86" s="17">
        <v>77.6</v>
      </c>
      <c r="K86" s="17">
        <f t="shared" si="12"/>
        <v>31.04</v>
      </c>
      <c r="L86" s="17">
        <f t="shared" si="13"/>
        <v>74</v>
      </c>
    </row>
    <row r="87" spans="1:12" ht="24.75" customHeight="1">
      <c r="A87" s="7">
        <v>8</v>
      </c>
      <c r="B87" s="6" t="s">
        <v>30</v>
      </c>
      <c r="C87" s="6" t="str">
        <f>"2018013129"</f>
        <v>2018013129</v>
      </c>
      <c r="D87" s="8">
        <v>42.5</v>
      </c>
      <c r="E87" s="8">
        <v>29</v>
      </c>
      <c r="F87" s="8">
        <v>71.5</v>
      </c>
      <c r="G87" s="8"/>
      <c r="H87" s="8">
        <f t="shared" si="10"/>
        <v>71.5</v>
      </c>
      <c r="I87" s="17">
        <f t="shared" si="11"/>
        <v>42.9</v>
      </c>
      <c r="J87" s="17">
        <v>73.5</v>
      </c>
      <c r="K87" s="17">
        <f t="shared" si="12"/>
        <v>29.400000000000002</v>
      </c>
      <c r="L87" s="17">
        <f t="shared" si="13"/>
        <v>72.3</v>
      </c>
    </row>
    <row r="88" spans="1:12" ht="24.75" customHeight="1">
      <c r="A88" s="7">
        <v>9</v>
      </c>
      <c r="B88" s="6" t="s">
        <v>30</v>
      </c>
      <c r="C88" s="6" t="str">
        <f>"2018012301"</f>
        <v>2018012301</v>
      </c>
      <c r="D88" s="8">
        <v>43.3</v>
      </c>
      <c r="E88" s="8">
        <v>28</v>
      </c>
      <c r="F88" s="8">
        <v>71.3</v>
      </c>
      <c r="G88" s="8"/>
      <c r="H88" s="8">
        <f t="shared" si="10"/>
        <v>71.3</v>
      </c>
      <c r="I88" s="17">
        <f t="shared" si="11"/>
        <v>42.779999999999994</v>
      </c>
      <c r="J88" s="17">
        <v>74.3</v>
      </c>
      <c r="K88" s="17">
        <f t="shared" si="12"/>
        <v>29.72</v>
      </c>
      <c r="L88" s="17">
        <f t="shared" si="13"/>
        <v>72.5</v>
      </c>
    </row>
    <row r="89" spans="1:12" ht="24.75" customHeight="1">
      <c r="A89" s="7">
        <v>10</v>
      </c>
      <c r="B89" s="6" t="s">
        <v>30</v>
      </c>
      <c r="C89" s="6" t="str">
        <f>"2018013930"</f>
        <v>2018013930</v>
      </c>
      <c r="D89" s="8">
        <v>44</v>
      </c>
      <c r="E89" s="8">
        <v>27</v>
      </c>
      <c r="F89" s="8">
        <v>71</v>
      </c>
      <c r="G89" s="8"/>
      <c r="H89" s="8">
        <f t="shared" si="10"/>
        <v>71</v>
      </c>
      <c r="I89" s="17">
        <f t="shared" si="11"/>
        <v>42.6</v>
      </c>
      <c r="J89" s="17">
        <v>74.9</v>
      </c>
      <c r="K89" s="17">
        <f t="shared" si="12"/>
        <v>29.960000000000004</v>
      </c>
      <c r="L89" s="17">
        <f t="shared" si="13"/>
        <v>72.56</v>
      </c>
    </row>
    <row r="90" spans="1:12" ht="24.75" customHeight="1">
      <c r="A90" s="7">
        <v>11</v>
      </c>
      <c r="B90" s="6" t="s">
        <v>30</v>
      </c>
      <c r="C90" s="6" t="str">
        <f>"2018013222"</f>
        <v>2018013222</v>
      </c>
      <c r="D90" s="8">
        <v>40.8</v>
      </c>
      <c r="E90" s="8">
        <v>30</v>
      </c>
      <c r="F90" s="8">
        <v>70.8</v>
      </c>
      <c r="G90" s="8"/>
      <c r="H90" s="8">
        <f t="shared" si="10"/>
        <v>70.8</v>
      </c>
      <c r="I90" s="17">
        <f t="shared" si="11"/>
        <v>42.48</v>
      </c>
      <c r="J90" s="17">
        <v>77.8</v>
      </c>
      <c r="K90" s="17">
        <f t="shared" si="12"/>
        <v>31.12</v>
      </c>
      <c r="L90" s="17">
        <f t="shared" si="13"/>
        <v>73.6</v>
      </c>
    </row>
    <row r="91" spans="1:12" ht="24.75" customHeight="1">
      <c r="A91" s="7">
        <v>12</v>
      </c>
      <c r="B91" s="6" t="s">
        <v>30</v>
      </c>
      <c r="C91" s="6" t="str">
        <f>"2018010602"</f>
        <v>2018010602</v>
      </c>
      <c r="D91" s="8">
        <v>38.7</v>
      </c>
      <c r="E91" s="8">
        <v>32</v>
      </c>
      <c r="F91" s="8">
        <v>70.7</v>
      </c>
      <c r="G91" s="8"/>
      <c r="H91" s="8">
        <f t="shared" si="10"/>
        <v>70.7</v>
      </c>
      <c r="I91" s="17">
        <f t="shared" si="11"/>
        <v>42.42</v>
      </c>
      <c r="J91" s="17">
        <v>75.2</v>
      </c>
      <c r="K91" s="17">
        <f t="shared" si="12"/>
        <v>30.080000000000002</v>
      </c>
      <c r="L91" s="17">
        <f t="shared" si="13"/>
        <v>72.5</v>
      </c>
    </row>
    <row r="92" spans="1:12" ht="24.75" customHeight="1">
      <c r="A92" s="7">
        <v>13</v>
      </c>
      <c r="B92" s="6" t="s">
        <v>30</v>
      </c>
      <c r="C92" s="6" t="str">
        <f>"2018011101"</f>
        <v>2018011101</v>
      </c>
      <c r="D92" s="8">
        <v>41.6</v>
      </c>
      <c r="E92" s="8">
        <v>29</v>
      </c>
      <c r="F92" s="8">
        <v>70.6</v>
      </c>
      <c r="G92" s="8"/>
      <c r="H92" s="8">
        <f t="shared" si="10"/>
        <v>70.6</v>
      </c>
      <c r="I92" s="17">
        <f t="shared" si="11"/>
        <v>42.35999999999999</v>
      </c>
      <c r="J92" s="17">
        <v>73.5</v>
      </c>
      <c r="K92" s="17">
        <f t="shared" si="12"/>
        <v>29.400000000000002</v>
      </c>
      <c r="L92" s="17">
        <f t="shared" si="13"/>
        <v>71.75999999999999</v>
      </c>
    </row>
    <row r="93" spans="1:12" ht="24.75" customHeight="1">
      <c r="A93" s="7">
        <v>14</v>
      </c>
      <c r="B93" s="6" t="s">
        <v>30</v>
      </c>
      <c r="C93" s="6" t="str">
        <f>"2018012328"</f>
        <v>2018012328</v>
      </c>
      <c r="D93" s="8">
        <v>40.5</v>
      </c>
      <c r="E93" s="8">
        <v>30</v>
      </c>
      <c r="F93" s="8">
        <v>70.5</v>
      </c>
      <c r="G93" s="8"/>
      <c r="H93" s="8">
        <f t="shared" si="10"/>
        <v>70.5</v>
      </c>
      <c r="I93" s="17">
        <f t="shared" si="11"/>
        <v>42.3</v>
      </c>
      <c r="J93" s="17">
        <v>78</v>
      </c>
      <c r="K93" s="17">
        <f t="shared" si="12"/>
        <v>31.200000000000003</v>
      </c>
      <c r="L93" s="17">
        <f t="shared" si="13"/>
        <v>73.5</v>
      </c>
    </row>
    <row r="94" spans="1:12" ht="24.75" customHeight="1">
      <c r="A94" s="7">
        <v>15</v>
      </c>
      <c r="B94" s="6" t="s">
        <v>30</v>
      </c>
      <c r="C94" s="6" t="str">
        <f>"2018014226"</f>
        <v>2018014226</v>
      </c>
      <c r="D94" s="8">
        <v>42.4</v>
      </c>
      <c r="E94" s="8">
        <v>28</v>
      </c>
      <c r="F94" s="8">
        <v>70.4</v>
      </c>
      <c r="G94" s="8"/>
      <c r="H94" s="8">
        <f t="shared" si="10"/>
        <v>70.4</v>
      </c>
      <c r="I94" s="17">
        <f t="shared" si="11"/>
        <v>42.24</v>
      </c>
      <c r="J94" s="17">
        <v>74.6</v>
      </c>
      <c r="K94" s="17">
        <f t="shared" si="12"/>
        <v>29.84</v>
      </c>
      <c r="L94" s="17">
        <f t="shared" si="13"/>
        <v>72.08</v>
      </c>
    </row>
    <row r="95" spans="1:12" ht="24.75" customHeight="1">
      <c r="A95" s="7">
        <v>16</v>
      </c>
      <c r="B95" s="6" t="s">
        <v>30</v>
      </c>
      <c r="C95" s="6" t="str">
        <f>"2018010129"</f>
        <v>2018010129</v>
      </c>
      <c r="D95" s="8">
        <v>40.1</v>
      </c>
      <c r="E95" s="8">
        <v>30</v>
      </c>
      <c r="F95" s="8">
        <v>70.1</v>
      </c>
      <c r="G95" s="8"/>
      <c r="H95" s="8">
        <f t="shared" si="10"/>
        <v>70.1</v>
      </c>
      <c r="I95" s="17">
        <f t="shared" si="11"/>
        <v>42.059999999999995</v>
      </c>
      <c r="J95" s="17">
        <v>73.1</v>
      </c>
      <c r="K95" s="17">
        <f t="shared" si="12"/>
        <v>29.24</v>
      </c>
      <c r="L95" s="17">
        <f t="shared" si="13"/>
        <v>71.3</v>
      </c>
    </row>
    <row r="96" spans="1:12" ht="24.75" customHeight="1">
      <c r="A96" s="7">
        <v>17</v>
      </c>
      <c r="B96" s="6" t="s">
        <v>30</v>
      </c>
      <c r="C96" s="6" t="str">
        <f>"2018012205"</f>
        <v>2018012205</v>
      </c>
      <c r="D96" s="8">
        <v>41</v>
      </c>
      <c r="E96" s="8">
        <v>29</v>
      </c>
      <c r="F96" s="8">
        <v>70</v>
      </c>
      <c r="G96" s="8"/>
      <c r="H96" s="8">
        <f t="shared" si="10"/>
        <v>70</v>
      </c>
      <c r="I96" s="17">
        <f t="shared" si="11"/>
        <v>42</v>
      </c>
      <c r="J96" s="17">
        <v>74.9</v>
      </c>
      <c r="K96" s="17">
        <f t="shared" si="12"/>
        <v>29.960000000000004</v>
      </c>
      <c r="L96" s="17">
        <f t="shared" si="13"/>
        <v>71.96000000000001</v>
      </c>
    </row>
    <row r="97" spans="1:12" ht="24.75" customHeight="1">
      <c r="A97" s="7">
        <v>18</v>
      </c>
      <c r="B97" s="6" t="s">
        <v>30</v>
      </c>
      <c r="C97" s="6" t="str">
        <f>"2018015013"</f>
        <v>2018015013</v>
      </c>
      <c r="D97" s="8">
        <v>39.8</v>
      </c>
      <c r="E97" s="8">
        <v>30</v>
      </c>
      <c r="F97" s="8">
        <v>69.8</v>
      </c>
      <c r="G97" s="8"/>
      <c r="H97" s="8">
        <f t="shared" si="10"/>
        <v>69.8</v>
      </c>
      <c r="I97" s="17">
        <f t="shared" si="11"/>
        <v>41.879999999999995</v>
      </c>
      <c r="J97" s="17">
        <v>0</v>
      </c>
      <c r="K97" s="17">
        <f t="shared" si="12"/>
        <v>0</v>
      </c>
      <c r="L97" s="17">
        <f t="shared" si="13"/>
        <v>41.879999999999995</v>
      </c>
    </row>
    <row r="98" spans="1:12" ht="24.75" customHeight="1">
      <c r="A98" s="7">
        <v>19</v>
      </c>
      <c r="B98" s="6" t="s">
        <v>30</v>
      </c>
      <c r="C98" s="6" t="str">
        <f>"2018014105"</f>
        <v>2018014105</v>
      </c>
      <c r="D98" s="8">
        <v>41.7</v>
      </c>
      <c r="E98" s="8">
        <v>28</v>
      </c>
      <c r="F98" s="8">
        <v>69.7</v>
      </c>
      <c r="G98" s="8"/>
      <c r="H98" s="8">
        <f t="shared" si="10"/>
        <v>69.7</v>
      </c>
      <c r="I98" s="17">
        <f t="shared" si="11"/>
        <v>41.82</v>
      </c>
      <c r="J98" s="17">
        <v>69.3</v>
      </c>
      <c r="K98" s="17">
        <f t="shared" si="12"/>
        <v>27.72</v>
      </c>
      <c r="L98" s="17">
        <f t="shared" si="13"/>
        <v>69.53999999999999</v>
      </c>
    </row>
    <row r="99" spans="1:12" ht="24.75" customHeight="1">
      <c r="A99" s="7">
        <v>20</v>
      </c>
      <c r="B99" s="6" t="s">
        <v>30</v>
      </c>
      <c r="C99" s="6" t="str">
        <f>"2018015122"</f>
        <v>2018015122</v>
      </c>
      <c r="D99" s="8">
        <v>41.6</v>
      </c>
      <c r="E99" s="8">
        <v>28</v>
      </c>
      <c r="F99" s="8">
        <v>69.6</v>
      </c>
      <c r="G99" s="8"/>
      <c r="H99" s="8">
        <f t="shared" si="10"/>
        <v>69.6</v>
      </c>
      <c r="I99" s="17">
        <f t="shared" si="11"/>
        <v>41.76</v>
      </c>
      <c r="J99" s="17">
        <v>75.86</v>
      </c>
      <c r="K99" s="17">
        <f t="shared" si="12"/>
        <v>30.344</v>
      </c>
      <c r="L99" s="17">
        <f t="shared" si="13"/>
        <v>72.104</v>
      </c>
    </row>
    <row r="100" spans="1:12" ht="24.75" customHeight="1">
      <c r="A100" s="7">
        <v>21</v>
      </c>
      <c r="B100" s="6" t="s">
        <v>30</v>
      </c>
      <c r="C100" s="6" t="str">
        <f>"2018016114"</f>
        <v>2018016114</v>
      </c>
      <c r="D100" s="8">
        <v>43.1</v>
      </c>
      <c r="E100" s="8">
        <v>26</v>
      </c>
      <c r="F100" s="8">
        <v>69.1</v>
      </c>
      <c r="G100" s="8"/>
      <c r="H100" s="8">
        <f t="shared" si="10"/>
        <v>69.1</v>
      </c>
      <c r="I100" s="17">
        <f t="shared" si="11"/>
        <v>41.459999999999994</v>
      </c>
      <c r="J100" s="17">
        <v>73.48</v>
      </c>
      <c r="K100" s="17">
        <f t="shared" si="12"/>
        <v>29.392000000000003</v>
      </c>
      <c r="L100" s="17">
        <f t="shared" si="13"/>
        <v>70.852</v>
      </c>
    </row>
    <row r="101" spans="1:12" ht="24.75" customHeight="1">
      <c r="A101" s="7">
        <v>22</v>
      </c>
      <c r="B101" s="6" t="s">
        <v>30</v>
      </c>
      <c r="C101" s="6" t="str">
        <f>"2018014020"</f>
        <v>2018014020</v>
      </c>
      <c r="D101" s="8">
        <v>41.9</v>
      </c>
      <c r="E101" s="8">
        <v>27</v>
      </c>
      <c r="F101" s="8">
        <v>68.9</v>
      </c>
      <c r="G101" s="8"/>
      <c r="H101" s="8">
        <f t="shared" si="10"/>
        <v>68.9</v>
      </c>
      <c r="I101" s="17">
        <f t="shared" si="11"/>
        <v>41.34</v>
      </c>
      <c r="J101" s="17">
        <v>75.3</v>
      </c>
      <c r="K101" s="17">
        <f t="shared" si="12"/>
        <v>30.12</v>
      </c>
      <c r="L101" s="17">
        <f t="shared" si="13"/>
        <v>71.46000000000001</v>
      </c>
    </row>
    <row r="102" spans="1:12" ht="24.75" customHeight="1">
      <c r="A102" s="7">
        <v>23</v>
      </c>
      <c r="B102" s="9" t="s">
        <v>30</v>
      </c>
      <c r="C102" s="9" t="str">
        <f>"2018013208"</f>
        <v>2018013208</v>
      </c>
      <c r="D102" s="10">
        <v>40.8</v>
      </c>
      <c r="E102" s="10">
        <v>28</v>
      </c>
      <c r="F102" s="10">
        <v>68.8</v>
      </c>
      <c r="G102" s="10"/>
      <c r="H102" s="10">
        <f>SUM(F102+G102)</f>
        <v>68.8</v>
      </c>
      <c r="I102" s="17">
        <f t="shared" si="11"/>
        <v>41.279999999999994</v>
      </c>
      <c r="J102" s="17">
        <v>76.3</v>
      </c>
      <c r="K102" s="17">
        <f t="shared" si="12"/>
        <v>30.52</v>
      </c>
      <c r="L102" s="17">
        <f t="shared" si="13"/>
        <v>71.8</v>
      </c>
    </row>
    <row r="103" spans="1:12" ht="24.75" customHeight="1">
      <c r="A103" s="7">
        <v>24</v>
      </c>
      <c r="B103" s="13" t="s">
        <v>30</v>
      </c>
      <c r="C103" s="13" t="str">
        <f>"2018010425"</f>
        <v>2018010425</v>
      </c>
      <c r="D103" s="14">
        <v>41.7</v>
      </c>
      <c r="E103" s="14">
        <v>27</v>
      </c>
      <c r="F103" s="14">
        <v>68.7</v>
      </c>
      <c r="G103" s="14"/>
      <c r="H103" s="14">
        <f>SUM(F103+G103)</f>
        <v>68.7</v>
      </c>
      <c r="I103" s="17">
        <f t="shared" si="11"/>
        <v>41.22</v>
      </c>
      <c r="J103" s="17">
        <v>72.2</v>
      </c>
      <c r="K103" s="17">
        <f t="shared" si="12"/>
        <v>28.880000000000003</v>
      </c>
      <c r="L103" s="17">
        <f t="shared" si="13"/>
        <v>70.1</v>
      </c>
    </row>
    <row r="104" spans="1:12" ht="24.75" customHeight="1">
      <c r="A104" s="7">
        <v>25</v>
      </c>
      <c r="B104" s="13" t="s">
        <v>30</v>
      </c>
      <c r="C104" s="13" t="str">
        <f>"2018013311"</f>
        <v>2018013311</v>
      </c>
      <c r="D104" s="14">
        <v>39.6</v>
      </c>
      <c r="E104" s="14">
        <v>29</v>
      </c>
      <c r="F104" s="14">
        <v>68.6</v>
      </c>
      <c r="G104" s="14"/>
      <c r="H104" s="14">
        <f>SUM(F104+G104)</f>
        <v>68.6</v>
      </c>
      <c r="I104" s="17">
        <f t="shared" si="11"/>
        <v>41.16</v>
      </c>
      <c r="J104" s="17">
        <v>73.1</v>
      </c>
      <c r="K104" s="17">
        <f t="shared" si="12"/>
        <v>29.24</v>
      </c>
      <c r="L104" s="17">
        <f t="shared" si="13"/>
        <v>70.39999999999999</v>
      </c>
    </row>
    <row r="105" spans="1:12" ht="24.75" customHeight="1">
      <c r="A105" s="7">
        <v>26</v>
      </c>
      <c r="B105" s="13" t="s">
        <v>30</v>
      </c>
      <c r="C105" s="13" t="str">
        <f>"2018011822"</f>
        <v>2018011822</v>
      </c>
      <c r="D105" s="14">
        <v>40.5</v>
      </c>
      <c r="E105" s="14">
        <v>28</v>
      </c>
      <c r="F105" s="14">
        <v>68.5</v>
      </c>
      <c r="G105" s="14"/>
      <c r="H105" s="14">
        <f>SUM(F105+G105)</f>
        <v>68.5</v>
      </c>
      <c r="I105" s="17">
        <f t="shared" si="11"/>
        <v>41.1</v>
      </c>
      <c r="J105" s="17">
        <v>78.32</v>
      </c>
      <c r="K105" s="17">
        <f t="shared" si="12"/>
        <v>31.328</v>
      </c>
      <c r="L105" s="17">
        <f t="shared" si="13"/>
        <v>72.428</v>
      </c>
    </row>
    <row r="106" spans="1:12" ht="24.75" customHeight="1">
      <c r="A106" s="7">
        <v>27</v>
      </c>
      <c r="B106" s="13" t="s">
        <v>30</v>
      </c>
      <c r="C106" s="13" t="str">
        <f>"2018014008"</f>
        <v>2018014008</v>
      </c>
      <c r="D106" s="14">
        <v>36.5</v>
      </c>
      <c r="E106" s="14">
        <v>32</v>
      </c>
      <c r="F106" s="14">
        <v>68.5</v>
      </c>
      <c r="G106" s="14"/>
      <c r="H106" s="14">
        <f>SUM(F106+G106)</f>
        <v>68.5</v>
      </c>
      <c r="I106" s="17">
        <f t="shared" si="11"/>
        <v>41.1</v>
      </c>
      <c r="J106" s="17">
        <v>78.2</v>
      </c>
      <c r="K106" s="17">
        <f t="shared" si="12"/>
        <v>31.28</v>
      </c>
      <c r="L106" s="17">
        <f t="shared" si="13"/>
        <v>72.38</v>
      </c>
    </row>
    <row r="107" spans="1:12" ht="24.75" customHeight="1">
      <c r="A107" s="7"/>
      <c r="B107" s="15"/>
      <c r="C107" s="15"/>
      <c r="D107" s="16"/>
      <c r="E107" s="16"/>
      <c r="F107" s="16"/>
      <c r="G107" s="16"/>
      <c r="H107" s="16"/>
      <c r="I107" s="17"/>
      <c r="J107" s="17"/>
      <c r="K107" s="17"/>
      <c r="L107" s="17"/>
    </row>
    <row r="108" spans="1:12" ht="24.75" customHeight="1">
      <c r="A108" s="7">
        <v>1</v>
      </c>
      <c r="B108" s="6" t="s">
        <v>31</v>
      </c>
      <c r="C108" s="6" t="str">
        <f>"2018014219"</f>
        <v>2018014219</v>
      </c>
      <c r="D108" s="8">
        <v>45</v>
      </c>
      <c r="E108" s="8">
        <v>28</v>
      </c>
      <c r="F108" s="8">
        <v>73</v>
      </c>
      <c r="G108" s="8"/>
      <c r="H108" s="8">
        <f>F108+G108</f>
        <v>73</v>
      </c>
      <c r="I108" s="17">
        <f>H108*0.6</f>
        <v>43.8</v>
      </c>
      <c r="J108" s="17">
        <v>78.2</v>
      </c>
      <c r="K108" s="17">
        <f>J108*0.4</f>
        <v>31.28</v>
      </c>
      <c r="L108" s="17">
        <f>I108+K108</f>
        <v>75.08</v>
      </c>
    </row>
    <row r="109" spans="1:12" ht="24.75" customHeight="1">
      <c r="A109" s="7">
        <v>2</v>
      </c>
      <c r="B109" s="6" t="s">
        <v>31</v>
      </c>
      <c r="C109" s="6" t="str">
        <f>"2018012819"</f>
        <v>2018012819</v>
      </c>
      <c r="D109" s="8">
        <v>41.5</v>
      </c>
      <c r="E109" s="8">
        <v>31</v>
      </c>
      <c r="F109" s="8">
        <v>72.5</v>
      </c>
      <c r="G109" s="8"/>
      <c r="H109" s="8">
        <f>F109+G109</f>
        <v>72.5</v>
      </c>
      <c r="I109" s="17">
        <f>H109*0.6</f>
        <v>43.5</v>
      </c>
      <c r="J109" s="17">
        <v>75.2</v>
      </c>
      <c r="K109" s="17">
        <f>J109*0.4</f>
        <v>30.080000000000002</v>
      </c>
      <c r="L109" s="17">
        <f>I109+K109</f>
        <v>73.58</v>
      </c>
    </row>
    <row r="110" spans="1:12" ht="24.75" customHeight="1">
      <c r="A110" s="7">
        <v>3</v>
      </c>
      <c r="B110" s="9" t="s">
        <v>31</v>
      </c>
      <c r="C110" s="9" t="str">
        <f>"2018013022"</f>
        <v>2018013022</v>
      </c>
      <c r="D110" s="10">
        <v>41.3</v>
      </c>
      <c r="E110" s="10">
        <v>29</v>
      </c>
      <c r="F110" s="10">
        <v>70.3</v>
      </c>
      <c r="G110" s="10"/>
      <c r="H110" s="10">
        <f>SUM(F110+G110)</f>
        <v>70.3</v>
      </c>
      <c r="I110" s="17">
        <f>H110*0.6</f>
        <v>42.18</v>
      </c>
      <c r="J110" s="17">
        <v>75.9</v>
      </c>
      <c r="K110" s="17">
        <f>J110*0.4</f>
        <v>30.360000000000003</v>
      </c>
      <c r="L110" s="17">
        <f>I110+K110</f>
        <v>72.54</v>
      </c>
    </row>
    <row r="111" spans="1:12" ht="24.75" customHeight="1">
      <c r="A111" s="7"/>
      <c r="B111" s="11"/>
      <c r="C111" s="11"/>
      <c r="D111" s="12"/>
      <c r="E111" s="12"/>
      <c r="F111" s="12"/>
      <c r="G111" s="12"/>
      <c r="H111" s="12"/>
      <c r="I111" s="17"/>
      <c r="J111" s="17"/>
      <c r="K111" s="17"/>
      <c r="L111" s="17"/>
    </row>
    <row r="112" spans="1:12" ht="24.75" customHeight="1">
      <c r="A112" s="7">
        <v>1</v>
      </c>
      <c r="B112" s="6" t="s">
        <v>32</v>
      </c>
      <c r="C112" s="6" t="str">
        <f>"2018011127"</f>
        <v>2018011127</v>
      </c>
      <c r="D112" s="8">
        <v>42.4</v>
      </c>
      <c r="E112" s="8">
        <v>29</v>
      </c>
      <c r="F112" s="8">
        <v>71.4</v>
      </c>
      <c r="G112" s="8"/>
      <c r="H112" s="8">
        <f>F112+G112</f>
        <v>71.4</v>
      </c>
      <c r="I112" s="17">
        <f>H112*0.6</f>
        <v>42.84</v>
      </c>
      <c r="J112" s="17">
        <v>78.4</v>
      </c>
      <c r="K112" s="17">
        <f>J112*0.4</f>
        <v>31.360000000000003</v>
      </c>
      <c r="L112" s="17">
        <f>I112+K112</f>
        <v>74.2</v>
      </c>
    </row>
    <row r="113" spans="1:12" ht="24.75" customHeight="1">
      <c r="A113" s="7">
        <v>2</v>
      </c>
      <c r="B113" s="9" t="s">
        <v>32</v>
      </c>
      <c r="C113" s="9" t="str">
        <f>"2018011417"</f>
        <v>2018011417</v>
      </c>
      <c r="D113" s="10">
        <v>40.8</v>
      </c>
      <c r="E113" s="10">
        <v>28</v>
      </c>
      <c r="F113" s="10">
        <v>68.8</v>
      </c>
      <c r="G113" s="10"/>
      <c r="H113" s="10">
        <f>SUM(F113+G113)</f>
        <v>68.8</v>
      </c>
      <c r="I113" s="17">
        <f>H113*0.6</f>
        <v>41.279999999999994</v>
      </c>
      <c r="J113" s="17">
        <v>74.2</v>
      </c>
      <c r="K113" s="17">
        <f>J113*0.4</f>
        <v>29.680000000000003</v>
      </c>
      <c r="L113" s="17">
        <f>I113+K113</f>
        <v>70.96</v>
      </c>
    </row>
    <row r="114" spans="1:12" ht="24.75" customHeight="1">
      <c r="A114" s="7">
        <v>3</v>
      </c>
      <c r="B114" s="13" t="s">
        <v>32</v>
      </c>
      <c r="C114" s="13" t="str">
        <f>"2018015512"</f>
        <v>2018015512</v>
      </c>
      <c r="D114" s="14">
        <v>39.6</v>
      </c>
      <c r="E114" s="14">
        <v>29</v>
      </c>
      <c r="F114" s="14">
        <v>68.6</v>
      </c>
      <c r="G114" s="14"/>
      <c r="H114" s="14">
        <f>SUM(F114+G114)</f>
        <v>68.6</v>
      </c>
      <c r="I114" s="17">
        <f>H114*0.6</f>
        <v>41.16</v>
      </c>
      <c r="J114" s="17">
        <v>73</v>
      </c>
      <c r="K114" s="17">
        <f>J114*0.4</f>
        <v>29.200000000000003</v>
      </c>
      <c r="L114" s="17">
        <f>I114+K114</f>
        <v>70.36</v>
      </c>
    </row>
    <row r="115" spans="1:12" ht="24.75" customHeight="1">
      <c r="A115" s="7"/>
      <c r="B115" s="15"/>
      <c r="C115" s="15"/>
      <c r="D115" s="16"/>
      <c r="E115" s="16"/>
      <c r="F115" s="16"/>
      <c r="G115" s="16"/>
      <c r="H115" s="16"/>
      <c r="I115" s="17"/>
      <c r="J115" s="17"/>
      <c r="K115" s="17"/>
      <c r="L115" s="17"/>
    </row>
    <row r="116" spans="1:12" ht="24.75" customHeight="1">
      <c r="A116" s="7">
        <v>1</v>
      </c>
      <c r="B116" s="6" t="s">
        <v>33</v>
      </c>
      <c r="C116" s="6" t="str">
        <f>"2018011726"</f>
        <v>2018011726</v>
      </c>
      <c r="D116" s="8">
        <v>44.6</v>
      </c>
      <c r="E116" s="8">
        <v>30</v>
      </c>
      <c r="F116" s="8">
        <v>74.6</v>
      </c>
      <c r="G116" s="8"/>
      <c r="H116" s="8">
        <f>F116+G116</f>
        <v>74.6</v>
      </c>
      <c r="I116" s="17">
        <f>H116*0.6</f>
        <v>44.76</v>
      </c>
      <c r="J116" s="17">
        <v>73.2</v>
      </c>
      <c r="K116" s="17">
        <f>J116*0.4</f>
        <v>29.28</v>
      </c>
      <c r="L116" s="17">
        <f>I116+K116</f>
        <v>74.03999999999999</v>
      </c>
    </row>
    <row r="117" spans="1:12" ht="24.75" customHeight="1">
      <c r="A117" s="7">
        <v>2</v>
      </c>
      <c r="B117" s="6" t="s">
        <v>33</v>
      </c>
      <c r="C117" s="6" t="str">
        <f>"2018011325"</f>
        <v>2018011325</v>
      </c>
      <c r="D117" s="8">
        <v>46.2</v>
      </c>
      <c r="E117" s="8">
        <v>28</v>
      </c>
      <c r="F117" s="8">
        <v>74.2</v>
      </c>
      <c r="G117" s="8"/>
      <c r="H117" s="8">
        <f>F117+G117</f>
        <v>74.2</v>
      </c>
      <c r="I117" s="17">
        <f>H117*0.6</f>
        <v>44.52</v>
      </c>
      <c r="J117" s="17">
        <v>76.8</v>
      </c>
      <c r="K117" s="17">
        <f>J117*0.4</f>
        <v>30.72</v>
      </c>
      <c r="L117" s="17">
        <f>I117+K117</f>
        <v>75.24000000000001</v>
      </c>
    </row>
    <row r="118" spans="1:12" ht="24.75" customHeight="1">
      <c r="A118" s="7">
        <v>3</v>
      </c>
      <c r="B118" s="6" t="s">
        <v>33</v>
      </c>
      <c r="C118" s="6" t="str">
        <f>"2018012208"</f>
        <v>2018012208</v>
      </c>
      <c r="D118" s="8">
        <v>43.5</v>
      </c>
      <c r="E118" s="8">
        <v>30</v>
      </c>
      <c r="F118" s="8">
        <v>73.5</v>
      </c>
      <c r="G118" s="8"/>
      <c r="H118" s="8">
        <f>F118+G118</f>
        <v>73.5</v>
      </c>
      <c r="I118" s="17">
        <f>H118*0.6</f>
        <v>44.1</v>
      </c>
      <c r="J118" s="17">
        <v>79.8</v>
      </c>
      <c r="K118" s="17">
        <f>J118*0.4</f>
        <v>31.92</v>
      </c>
      <c r="L118" s="17">
        <f>I118+K118</f>
        <v>76.02000000000001</v>
      </c>
    </row>
    <row r="119" spans="1:12" ht="24.75" customHeight="1">
      <c r="A119" s="7"/>
      <c r="B119" s="6"/>
      <c r="C119" s="6"/>
      <c r="D119" s="8"/>
      <c r="E119" s="8"/>
      <c r="F119" s="8"/>
      <c r="G119" s="8"/>
      <c r="H119" s="8"/>
      <c r="I119" s="17"/>
      <c r="J119" s="17"/>
      <c r="K119" s="17"/>
      <c r="L119" s="17"/>
    </row>
    <row r="120" spans="1:12" ht="24.75" customHeight="1">
      <c r="A120" s="7">
        <v>1</v>
      </c>
      <c r="B120" s="6" t="s">
        <v>34</v>
      </c>
      <c r="C120" s="6" t="str">
        <f>"2018014630"</f>
        <v>2018014630</v>
      </c>
      <c r="D120" s="8">
        <v>39.5</v>
      </c>
      <c r="E120" s="8">
        <v>27</v>
      </c>
      <c r="F120" s="8">
        <v>66.5</v>
      </c>
      <c r="G120" s="8"/>
      <c r="H120" s="8">
        <f>F120+G120</f>
        <v>66.5</v>
      </c>
      <c r="I120" s="17">
        <f>H120*0.6</f>
        <v>39.9</v>
      </c>
      <c r="J120" s="17">
        <v>72</v>
      </c>
      <c r="K120" s="17">
        <f>J120*0.4</f>
        <v>28.8</v>
      </c>
      <c r="L120" s="17">
        <f>I120+K120</f>
        <v>68.7</v>
      </c>
    </row>
    <row r="121" spans="1:12" ht="24.75" customHeight="1">
      <c r="A121" s="7">
        <v>2</v>
      </c>
      <c r="B121" s="6" t="s">
        <v>34</v>
      </c>
      <c r="C121" s="6" t="str">
        <f>"2018015221"</f>
        <v>2018015221</v>
      </c>
      <c r="D121" s="8">
        <v>41.1</v>
      </c>
      <c r="E121" s="8">
        <v>25</v>
      </c>
      <c r="F121" s="8">
        <v>66.1</v>
      </c>
      <c r="G121" s="8"/>
      <c r="H121" s="8">
        <f>F121+G121</f>
        <v>66.1</v>
      </c>
      <c r="I121" s="17">
        <f>H121*0.6</f>
        <v>39.66</v>
      </c>
      <c r="J121" s="17">
        <v>78</v>
      </c>
      <c r="K121" s="17">
        <f>J121*0.4</f>
        <v>31.200000000000003</v>
      </c>
      <c r="L121" s="17">
        <f>I121+K121</f>
        <v>70.86</v>
      </c>
    </row>
    <row r="122" spans="1:12" ht="24.75" customHeight="1">
      <c r="A122" s="7">
        <v>3</v>
      </c>
      <c r="B122" s="9" t="s">
        <v>34</v>
      </c>
      <c r="C122" s="9" t="str">
        <f>"2018015201"</f>
        <v>2018015201</v>
      </c>
      <c r="D122" s="10">
        <v>39.4</v>
      </c>
      <c r="E122" s="10">
        <v>25</v>
      </c>
      <c r="F122" s="10">
        <v>64.4</v>
      </c>
      <c r="G122" s="10"/>
      <c r="H122" s="10">
        <f>SUM(F122+G122)</f>
        <v>64.4</v>
      </c>
      <c r="I122" s="17">
        <f>H122*0.6</f>
        <v>38.64</v>
      </c>
      <c r="J122" s="17">
        <v>77.4</v>
      </c>
      <c r="K122" s="17">
        <f>J122*0.4</f>
        <v>30.960000000000004</v>
      </c>
      <c r="L122" s="17">
        <f>I122+K122</f>
        <v>69.60000000000001</v>
      </c>
    </row>
    <row r="123" spans="1:12" ht="24.75" customHeight="1">
      <c r="A123" s="7"/>
      <c r="B123" s="11"/>
      <c r="C123" s="11"/>
      <c r="D123" s="12"/>
      <c r="E123" s="12"/>
      <c r="F123" s="12"/>
      <c r="G123" s="12"/>
      <c r="H123" s="12"/>
      <c r="I123" s="17"/>
      <c r="J123" s="17"/>
      <c r="K123" s="17"/>
      <c r="L123" s="17"/>
    </row>
    <row r="124" spans="1:12" ht="24.75" customHeight="1">
      <c r="A124" s="7">
        <v>1</v>
      </c>
      <c r="B124" s="6" t="s">
        <v>35</v>
      </c>
      <c r="C124" s="6" t="str">
        <f>"2018011814"</f>
        <v>2018011814</v>
      </c>
      <c r="D124" s="8">
        <v>36.4</v>
      </c>
      <c r="E124" s="8">
        <v>27</v>
      </c>
      <c r="F124" s="8">
        <v>63.4</v>
      </c>
      <c r="G124" s="8"/>
      <c r="H124" s="8">
        <f>F124+G124</f>
        <v>63.4</v>
      </c>
      <c r="I124" s="17">
        <f>H124*0.6</f>
        <v>38.04</v>
      </c>
      <c r="J124" s="17">
        <v>75</v>
      </c>
      <c r="K124" s="17">
        <f>J124*0.4</f>
        <v>30</v>
      </c>
      <c r="L124" s="17">
        <f>I124+K124</f>
        <v>68.03999999999999</v>
      </c>
    </row>
    <row r="125" spans="1:12" ht="24.75" customHeight="1">
      <c r="A125" s="7">
        <v>2</v>
      </c>
      <c r="B125" s="6" t="s">
        <v>35</v>
      </c>
      <c r="C125" s="6" t="str">
        <f>"2018011430"</f>
        <v>2018011430</v>
      </c>
      <c r="D125" s="8">
        <v>33.2</v>
      </c>
      <c r="E125" s="8">
        <v>27</v>
      </c>
      <c r="F125" s="8">
        <v>60.2</v>
      </c>
      <c r="G125" s="8"/>
      <c r="H125" s="8">
        <f>F125+G125</f>
        <v>60.2</v>
      </c>
      <c r="I125" s="17">
        <f>H125*0.6</f>
        <v>36.12</v>
      </c>
      <c r="J125" s="17">
        <v>79.4</v>
      </c>
      <c r="K125" s="17">
        <f>J125*0.4</f>
        <v>31.760000000000005</v>
      </c>
      <c r="L125" s="17">
        <f>I125+K125</f>
        <v>67.88</v>
      </c>
    </row>
    <row r="126" spans="1:12" ht="24.75" customHeight="1">
      <c r="A126" s="7"/>
      <c r="B126" s="6"/>
      <c r="C126" s="6"/>
      <c r="D126" s="8"/>
      <c r="E126" s="8"/>
      <c r="F126" s="8"/>
      <c r="G126" s="8"/>
      <c r="H126" s="8"/>
      <c r="I126" s="17"/>
      <c r="J126" s="17"/>
      <c r="K126" s="17"/>
      <c r="L126" s="17"/>
    </row>
    <row r="127" spans="1:12" ht="24.75" customHeight="1">
      <c r="A127" s="7">
        <v>1</v>
      </c>
      <c r="B127" s="6" t="s">
        <v>36</v>
      </c>
      <c r="C127" s="6" t="str">
        <f>"2018010315"</f>
        <v>2018010315</v>
      </c>
      <c r="D127" s="8">
        <v>49.6</v>
      </c>
      <c r="E127" s="8">
        <v>28</v>
      </c>
      <c r="F127" s="8">
        <v>77.6</v>
      </c>
      <c r="G127" s="8"/>
      <c r="H127" s="8">
        <f>F127+G127</f>
        <v>77.6</v>
      </c>
      <c r="I127" s="17">
        <f>H127*0.6</f>
        <v>46.559999999999995</v>
      </c>
      <c r="J127" s="17">
        <v>76.6</v>
      </c>
      <c r="K127" s="17">
        <f>J127*0.4</f>
        <v>30.64</v>
      </c>
      <c r="L127" s="17">
        <f>I127+K127</f>
        <v>77.19999999999999</v>
      </c>
    </row>
    <row r="128" spans="1:12" ht="24.75" customHeight="1">
      <c r="A128" s="7">
        <v>2</v>
      </c>
      <c r="B128" s="6" t="s">
        <v>36</v>
      </c>
      <c r="C128" s="6" t="str">
        <f>"2018012119"</f>
        <v>2018012119</v>
      </c>
      <c r="D128" s="8">
        <v>47.5</v>
      </c>
      <c r="E128" s="8">
        <v>29</v>
      </c>
      <c r="F128" s="8">
        <v>76.5</v>
      </c>
      <c r="G128" s="8"/>
      <c r="H128" s="8">
        <f>F128+G128</f>
        <v>76.5</v>
      </c>
      <c r="I128" s="17">
        <f>H128*0.6</f>
        <v>45.9</v>
      </c>
      <c r="J128" s="17">
        <v>75.4</v>
      </c>
      <c r="K128" s="17">
        <f>J128*0.4</f>
        <v>30.160000000000004</v>
      </c>
      <c r="L128" s="17">
        <f>I128+K128</f>
        <v>76.06</v>
      </c>
    </row>
    <row r="129" spans="1:12" ht="24.75" customHeight="1">
      <c r="A129" s="7">
        <v>3</v>
      </c>
      <c r="B129" s="6" t="s">
        <v>36</v>
      </c>
      <c r="C129" s="6" t="str">
        <f>"2018011816"</f>
        <v>2018011816</v>
      </c>
      <c r="D129" s="8">
        <v>44.2</v>
      </c>
      <c r="E129" s="8">
        <v>26</v>
      </c>
      <c r="F129" s="8">
        <v>70.2</v>
      </c>
      <c r="G129" s="8">
        <v>2</v>
      </c>
      <c r="H129" s="8">
        <f>F129+G129</f>
        <v>72.2</v>
      </c>
      <c r="I129" s="17">
        <f>H129*0.6</f>
        <v>43.32</v>
      </c>
      <c r="J129" s="17">
        <v>76</v>
      </c>
      <c r="K129" s="17">
        <f>J129*0.4</f>
        <v>30.400000000000002</v>
      </c>
      <c r="L129" s="17">
        <f>I129+K129</f>
        <v>73.72</v>
      </c>
    </row>
    <row r="130" spans="1:12" ht="24.75" customHeight="1">
      <c r="A130" s="7">
        <v>4</v>
      </c>
      <c r="B130" s="9" t="s">
        <v>36</v>
      </c>
      <c r="C130" s="9" t="str">
        <f>"2018011527"</f>
        <v>2018011527</v>
      </c>
      <c r="D130" s="10">
        <v>39.4</v>
      </c>
      <c r="E130" s="10">
        <v>28</v>
      </c>
      <c r="F130" s="10">
        <v>67.4</v>
      </c>
      <c r="G130" s="10"/>
      <c r="H130" s="10">
        <f>SUM(F130+G130)</f>
        <v>67.4</v>
      </c>
      <c r="I130" s="17">
        <f>H130*0.6</f>
        <v>40.440000000000005</v>
      </c>
      <c r="J130" s="17">
        <v>74.2</v>
      </c>
      <c r="K130" s="17">
        <f>J130*0.4</f>
        <v>29.680000000000003</v>
      </c>
      <c r="L130" s="17">
        <f>I130+K130</f>
        <v>70.12</v>
      </c>
    </row>
    <row r="131" spans="1:12" ht="24.75" customHeight="1">
      <c r="A131" s="7">
        <v>5</v>
      </c>
      <c r="B131" s="13" t="s">
        <v>36</v>
      </c>
      <c r="C131" s="13" t="str">
        <f>"2018013914"</f>
        <v>2018013914</v>
      </c>
      <c r="D131" s="14">
        <v>39.3</v>
      </c>
      <c r="E131" s="14">
        <v>28</v>
      </c>
      <c r="F131" s="14">
        <v>67.3</v>
      </c>
      <c r="G131" s="14"/>
      <c r="H131" s="14">
        <f>SUM(F131+G131)</f>
        <v>67.3</v>
      </c>
      <c r="I131" s="17">
        <f>H131*0.6</f>
        <v>40.379999999999995</v>
      </c>
      <c r="J131" s="17">
        <v>74.6</v>
      </c>
      <c r="K131" s="17">
        <f>J131*0.4</f>
        <v>29.84</v>
      </c>
      <c r="L131" s="17">
        <f>I131+K131</f>
        <v>70.22</v>
      </c>
    </row>
    <row r="132" spans="1:12" ht="24.75" customHeight="1">
      <c r="A132" s="7"/>
      <c r="B132" s="15"/>
      <c r="C132" s="15"/>
      <c r="D132" s="16"/>
      <c r="E132" s="16"/>
      <c r="F132" s="16"/>
      <c r="G132" s="16"/>
      <c r="H132" s="16"/>
      <c r="I132" s="17"/>
      <c r="J132" s="17"/>
      <c r="K132" s="17"/>
      <c r="L132" s="17"/>
    </row>
    <row r="133" spans="1:12" ht="24.75" customHeight="1">
      <c r="A133" s="7">
        <v>1</v>
      </c>
      <c r="B133" s="6" t="s">
        <v>37</v>
      </c>
      <c r="C133" s="6" t="str">
        <f>"2018014116"</f>
        <v>2018014116</v>
      </c>
      <c r="D133" s="8">
        <v>47.8</v>
      </c>
      <c r="E133" s="8">
        <v>32</v>
      </c>
      <c r="F133" s="8">
        <v>79.8</v>
      </c>
      <c r="G133" s="8"/>
      <c r="H133" s="8">
        <f>F133+G133</f>
        <v>79.8</v>
      </c>
      <c r="I133" s="17">
        <f>H133*0.6</f>
        <v>47.879999999999995</v>
      </c>
      <c r="J133" s="17">
        <v>79.8</v>
      </c>
      <c r="K133" s="17">
        <f>J133*0.4</f>
        <v>31.92</v>
      </c>
      <c r="L133" s="17">
        <f>I133+K133</f>
        <v>79.8</v>
      </c>
    </row>
    <row r="134" spans="1:12" ht="24.75" customHeight="1">
      <c r="A134" s="7">
        <v>2</v>
      </c>
      <c r="B134" s="6" t="s">
        <v>37</v>
      </c>
      <c r="C134" s="6" t="str">
        <f>"2018010608"</f>
        <v>2018010608</v>
      </c>
      <c r="D134" s="8">
        <v>47.4</v>
      </c>
      <c r="E134" s="8">
        <v>32</v>
      </c>
      <c r="F134" s="8">
        <v>79.4</v>
      </c>
      <c r="G134" s="8"/>
      <c r="H134" s="8">
        <f>F134+G134</f>
        <v>79.4</v>
      </c>
      <c r="I134" s="17">
        <f>H134*0.6</f>
        <v>47.64</v>
      </c>
      <c r="J134" s="17">
        <v>78.6</v>
      </c>
      <c r="K134" s="17">
        <f>J134*0.4</f>
        <v>31.439999999999998</v>
      </c>
      <c r="L134" s="17">
        <f>I134+K134</f>
        <v>79.08</v>
      </c>
    </row>
    <row r="135" spans="1:12" ht="24.75" customHeight="1">
      <c r="A135" s="7"/>
      <c r="B135" s="6"/>
      <c r="C135" s="6"/>
      <c r="D135" s="8"/>
      <c r="E135" s="8"/>
      <c r="F135" s="8"/>
      <c r="G135" s="8"/>
      <c r="H135" s="8"/>
      <c r="I135" s="17"/>
      <c r="J135" s="17"/>
      <c r="K135" s="17"/>
      <c r="L135" s="17"/>
    </row>
    <row r="136" spans="1:12" ht="24.75" customHeight="1">
      <c r="A136" s="7">
        <v>1</v>
      </c>
      <c r="B136" s="6" t="s">
        <v>38</v>
      </c>
      <c r="C136" s="6" t="str">
        <f>"2018012109"</f>
        <v>2018012109</v>
      </c>
      <c r="D136" s="8">
        <v>43</v>
      </c>
      <c r="E136" s="8">
        <v>31</v>
      </c>
      <c r="F136" s="8">
        <v>74</v>
      </c>
      <c r="G136" s="8"/>
      <c r="H136" s="8">
        <f>F136+G136</f>
        <v>74</v>
      </c>
      <c r="I136" s="17">
        <f>H136*0.6</f>
        <v>44.4</v>
      </c>
      <c r="J136" s="17">
        <v>84.6</v>
      </c>
      <c r="K136" s="17">
        <f>J136*0.4</f>
        <v>33.839999999999996</v>
      </c>
      <c r="L136" s="17">
        <f>I136+K136</f>
        <v>78.24</v>
      </c>
    </row>
    <row r="137" spans="1:12" ht="24.75" customHeight="1">
      <c r="A137" s="7">
        <v>2</v>
      </c>
      <c r="B137" s="6" t="s">
        <v>38</v>
      </c>
      <c r="C137" s="6" t="str">
        <f>"2018011804"</f>
        <v>2018011804</v>
      </c>
      <c r="D137" s="8">
        <v>45.7</v>
      </c>
      <c r="E137" s="8">
        <v>26</v>
      </c>
      <c r="F137" s="8">
        <v>71.7</v>
      </c>
      <c r="G137" s="8"/>
      <c r="H137" s="8">
        <f>F137+G137</f>
        <v>71.7</v>
      </c>
      <c r="I137" s="17">
        <f>H137*0.6</f>
        <v>43.02</v>
      </c>
      <c r="J137" s="17">
        <v>81.8</v>
      </c>
      <c r="K137" s="17">
        <f>J137*0.4</f>
        <v>32.72</v>
      </c>
      <c r="L137" s="17">
        <f>I137+K137</f>
        <v>75.74000000000001</v>
      </c>
    </row>
    <row r="138" spans="1:12" ht="24.75" customHeight="1">
      <c r="A138" s="7">
        <v>3</v>
      </c>
      <c r="B138" s="9" t="s">
        <v>38</v>
      </c>
      <c r="C138" s="9" t="str">
        <f>"2018013216"</f>
        <v>2018013216</v>
      </c>
      <c r="D138" s="10">
        <v>40.2</v>
      </c>
      <c r="E138" s="10">
        <v>27</v>
      </c>
      <c r="F138" s="10">
        <v>67.2</v>
      </c>
      <c r="G138" s="10"/>
      <c r="H138" s="10">
        <f>SUM(F138+G138)</f>
        <v>67.2</v>
      </c>
      <c r="I138" s="17">
        <f>H138*0.6</f>
        <v>40.32</v>
      </c>
      <c r="J138" s="17">
        <v>80</v>
      </c>
      <c r="K138" s="17">
        <f>J138*0.4</f>
        <v>32</v>
      </c>
      <c r="L138" s="17">
        <f>I138+K138</f>
        <v>72.32</v>
      </c>
    </row>
    <row r="139" spans="1:12" ht="24.75" customHeight="1">
      <c r="A139" s="7"/>
      <c r="B139" s="11"/>
      <c r="C139" s="11"/>
      <c r="D139" s="12"/>
      <c r="E139" s="12"/>
      <c r="F139" s="12"/>
      <c r="G139" s="12"/>
      <c r="H139" s="12"/>
      <c r="I139" s="17"/>
      <c r="J139" s="17"/>
      <c r="K139" s="17"/>
      <c r="L139" s="17"/>
    </row>
    <row r="140" spans="1:12" ht="24.75" customHeight="1">
      <c r="A140" s="7">
        <v>1</v>
      </c>
      <c r="B140" s="6" t="s">
        <v>39</v>
      </c>
      <c r="C140" s="6" t="str">
        <f>"2018015130"</f>
        <v>2018015130</v>
      </c>
      <c r="D140" s="8">
        <v>42.9</v>
      </c>
      <c r="E140" s="8">
        <v>28</v>
      </c>
      <c r="F140" s="8">
        <v>70.9</v>
      </c>
      <c r="G140" s="8"/>
      <c r="H140" s="8">
        <f>F140+G140</f>
        <v>70.9</v>
      </c>
      <c r="I140" s="17">
        <f>H140*0.6</f>
        <v>42.54</v>
      </c>
      <c r="J140" s="17">
        <v>77.2</v>
      </c>
      <c r="K140" s="17">
        <f>J140*0.4</f>
        <v>30.880000000000003</v>
      </c>
      <c r="L140" s="17">
        <f>I140+K140</f>
        <v>73.42</v>
      </c>
    </row>
    <row r="141" spans="1:12" ht="24.75" customHeight="1">
      <c r="A141" s="7">
        <v>2</v>
      </c>
      <c r="B141" s="6" t="s">
        <v>39</v>
      </c>
      <c r="C141" s="6" t="str">
        <f>"2018012327"</f>
        <v>2018012327</v>
      </c>
      <c r="D141" s="8">
        <v>38.1</v>
      </c>
      <c r="E141" s="8">
        <v>29</v>
      </c>
      <c r="F141" s="8">
        <v>67.1</v>
      </c>
      <c r="G141" s="8"/>
      <c r="H141" s="8">
        <f>F141+G141</f>
        <v>67.1</v>
      </c>
      <c r="I141" s="17">
        <f>H141*0.6</f>
        <v>40.26</v>
      </c>
      <c r="J141" s="17">
        <v>76.4</v>
      </c>
      <c r="K141" s="17">
        <f>J141*0.4</f>
        <v>30.560000000000002</v>
      </c>
      <c r="L141" s="17">
        <f>I141+K141</f>
        <v>70.82</v>
      </c>
    </row>
    <row r="142" spans="1:12" ht="24.75" customHeight="1">
      <c r="A142" s="7">
        <v>3</v>
      </c>
      <c r="B142" s="9" t="s">
        <v>39</v>
      </c>
      <c r="C142" s="9" t="str">
        <f>"2018012701"</f>
        <v>2018012701</v>
      </c>
      <c r="D142" s="10">
        <v>36.4</v>
      </c>
      <c r="E142" s="10">
        <v>29</v>
      </c>
      <c r="F142" s="10">
        <v>65.4</v>
      </c>
      <c r="G142" s="10"/>
      <c r="H142" s="10">
        <f>SUM(F142+G142)</f>
        <v>65.4</v>
      </c>
      <c r="I142" s="17">
        <f>H142*0.6</f>
        <v>39.24</v>
      </c>
      <c r="J142" s="17">
        <v>76</v>
      </c>
      <c r="K142" s="17">
        <f>J142*0.4</f>
        <v>30.400000000000002</v>
      </c>
      <c r="L142" s="17">
        <f>I142+K142</f>
        <v>69.64</v>
      </c>
    </row>
    <row r="143" spans="1:12" ht="24.75" customHeight="1">
      <c r="A143" s="7">
        <v>4</v>
      </c>
      <c r="B143" s="13" t="s">
        <v>39</v>
      </c>
      <c r="C143" s="13" t="str">
        <f>"2018014606"</f>
        <v>2018014606</v>
      </c>
      <c r="D143" s="14">
        <v>32.9</v>
      </c>
      <c r="E143" s="14">
        <v>28</v>
      </c>
      <c r="F143" s="14">
        <v>60.9</v>
      </c>
      <c r="G143" s="14"/>
      <c r="H143" s="14">
        <f>SUM(F143+G143)</f>
        <v>60.9</v>
      </c>
      <c r="I143" s="17">
        <f>H143*0.6</f>
        <v>36.54</v>
      </c>
      <c r="J143" s="17">
        <v>78.4</v>
      </c>
      <c r="K143" s="17">
        <f>J143*0.4</f>
        <v>31.360000000000003</v>
      </c>
      <c r="L143" s="17">
        <f>I143+K143</f>
        <v>67.9</v>
      </c>
    </row>
    <row r="144" spans="1:12" ht="24.75" customHeight="1">
      <c r="A144" s="7"/>
      <c r="B144" s="15"/>
      <c r="C144" s="15"/>
      <c r="D144" s="16"/>
      <c r="E144" s="16"/>
      <c r="F144" s="16"/>
      <c r="G144" s="16"/>
      <c r="H144" s="16"/>
      <c r="I144" s="17"/>
      <c r="J144" s="17"/>
      <c r="K144" s="17"/>
      <c r="L144" s="17"/>
    </row>
    <row r="145" spans="1:12" ht="24.75" customHeight="1">
      <c r="A145" s="7">
        <v>1</v>
      </c>
      <c r="B145" s="6" t="s">
        <v>40</v>
      </c>
      <c r="C145" s="6" t="str">
        <f>"2018014411"</f>
        <v>2018014411</v>
      </c>
      <c r="D145" s="8">
        <v>39.8</v>
      </c>
      <c r="E145" s="8">
        <v>30</v>
      </c>
      <c r="F145" s="8">
        <v>69.8</v>
      </c>
      <c r="G145" s="8"/>
      <c r="H145" s="8">
        <f>F145+G145</f>
        <v>69.8</v>
      </c>
      <c r="I145" s="17">
        <f aca="true" t="shared" si="14" ref="I145:I152">H145*0.6</f>
        <v>41.879999999999995</v>
      </c>
      <c r="J145" s="17">
        <v>76.2</v>
      </c>
      <c r="K145" s="17">
        <f aca="true" t="shared" si="15" ref="K145:K152">J145*0.4</f>
        <v>30.480000000000004</v>
      </c>
      <c r="L145" s="17">
        <f aca="true" t="shared" si="16" ref="L145:L152">I145+K145</f>
        <v>72.36</v>
      </c>
    </row>
    <row r="146" spans="1:12" ht="24.75" customHeight="1">
      <c r="A146" s="7">
        <v>2</v>
      </c>
      <c r="B146" s="6" t="s">
        <v>40</v>
      </c>
      <c r="C146" s="6" t="str">
        <f>"2018014313"</f>
        <v>2018014313</v>
      </c>
      <c r="D146" s="8">
        <v>38.7</v>
      </c>
      <c r="E146" s="8">
        <v>31</v>
      </c>
      <c r="F146" s="8">
        <v>69.7</v>
      </c>
      <c r="G146" s="8"/>
      <c r="H146" s="8">
        <f>F146+G146</f>
        <v>69.7</v>
      </c>
      <c r="I146" s="17">
        <f t="shared" si="14"/>
        <v>41.82</v>
      </c>
      <c r="J146" s="17">
        <v>76.4</v>
      </c>
      <c r="K146" s="17">
        <f t="shared" si="15"/>
        <v>30.560000000000002</v>
      </c>
      <c r="L146" s="17">
        <f t="shared" si="16"/>
        <v>72.38</v>
      </c>
    </row>
    <row r="147" spans="1:12" ht="24.75" customHeight="1">
      <c r="A147" s="7">
        <v>3</v>
      </c>
      <c r="B147" s="6" t="s">
        <v>40</v>
      </c>
      <c r="C147" s="6" t="str">
        <f>"2018014504"</f>
        <v>2018014504</v>
      </c>
      <c r="D147" s="8">
        <v>37.3</v>
      </c>
      <c r="E147" s="8">
        <v>32</v>
      </c>
      <c r="F147" s="8">
        <v>69.3</v>
      </c>
      <c r="G147" s="8"/>
      <c r="H147" s="8">
        <f>F147+G147</f>
        <v>69.3</v>
      </c>
      <c r="I147" s="17">
        <f t="shared" si="14"/>
        <v>41.58</v>
      </c>
      <c r="J147" s="17">
        <v>82.8</v>
      </c>
      <c r="K147" s="17">
        <f t="shared" si="15"/>
        <v>33.12</v>
      </c>
      <c r="L147" s="17">
        <f t="shared" si="16"/>
        <v>74.69999999999999</v>
      </c>
    </row>
    <row r="148" spans="1:12" ht="24.75" customHeight="1">
      <c r="A148" s="7">
        <v>4</v>
      </c>
      <c r="B148" s="6" t="s">
        <v>40</v>
      </c>
      <c r="C148" s="6" t="str">
        <f>"2018010725"</f>
        <v>2018010725</v>
      </c>
      <c r="D148" s="8">
        <v>36.8</v>
      </c>
      <c r="E148" s="8">
        <v>32</v>
      </c>
      <c r="F148" s="8">
        <v>68.8</v>
      </c>
      <c r="G148" s="8"/>
      <c r="H148" s="8">
        <f>F148+G148</f>
        <v>68.8</v>
      </c>
      <c r="I148" s="17">
        <f t="shared" si="14"/>
        <v>41.279999999999994</v>
      </c>
      <c r="J148" s="17">
        <v>76.4</v>
      </c>
      <c r="K148" s="17">
        <f t="shared" si="15"/>
        <v>30.560000000000002</v>
      </c>
      <c r="L148" s="17">
        <f t="shared" si="16"/>
        <v>71.84</v>
      </c>
    </row>
    <row r="149" spans="1:12" ht="24.75" customHeight="1">
      <c r="A149" s="7">
        <v>5</v>
      </c>
      <c r="B149" s="6" t="s">
        <v>40</v>
      </c>
      <c r="C149" s="6" t="str">
        <f>"2018013922"</f>
        <v>2018013922</v>
      </c>
      <c r="D149" s="8">
        <v>40.4</v>
      </c>
      <c r="E149" s="8">
        <v>28</v>
      </c>
      <c r="F149" s="8">
        <v>68.4</v>
      </c>
      <c r="G149" s="8"/>
      <c r="H149" s="8">
        <f>F149+G149</f>
        <v>68.4</v>
      </c>
      <c r="I149" s="17">
        <f t="shared" si="14"/>
        <v>41.04</v>
      </c>
      <c r="J149" s="17">
        <v>75.8</v>
      </c>
      <c r="K149" s="17">
        <f t="shared" si="15"/>
        <v>30.32</v>
      </c>
      <c r="L149" s="17">
        <f t="shared" si="16"/>
        <v>71.36</v>
      </c>
    </row>
    <row r="150" spans="1:12" ht="24.75" customHeight="1">
      <c r="A150" s="7">
        <v>6</v>
      </c>
      <c r="B150" s="9" t="s">
        <v>40</v>
      </c>
      <c r="C150" s="9" t="str">
        <f>"2018013511"</f>
        <v>2018013511</v>
      </c>
      <c r="D150" s="10">
        <v>38.4</v>
      </c>
      <c r="E150" s="10">
        <v>29</v>
      </c>
      <c r="F150" s="10">
        <v>67.4</v>
      </c>
      <c r="G150" s="10"/>
      <c r="H150" s="10">
        <f>SUM(F150+G150)</f>
        <v>67.4</v>
      </c>
      <c r="I150" s="17">
        <f t="shared" si="14"/>
        <v>40.440000000000005</v>
      </c>
      <c r="J150" s="17">
        <v>74.2</v>
      </c>
      <c r="K150" s="17">
        <f t="shared" si="15"/>
        <v>29.680000000000003</v>
      </c>
      <c r="L150" s="17">
        <f t="shared" si="16"/>
        <v>70.12</v>
      </c>
    </row>
    <row r="151" spans="1:12" ht="24.75" customHeight="1">
      <c r="A151" s="7">
        <v>7</v>
      </c>
      <c r="B151" s="13" t="s">
        <v>40</v>
      </c>
      <c r="C151" s="13" t="str">
        <f>"2018016218"</f>
        <v>2018016218</v>
      </c>
      <c r="D151" s="14">
        <v>40.3</v>
      </c>
      <c r="E151" s="14">
        <v>27</v>
      </c>
      <c r="F151" s="14">
        <v>67.3</v>
      </c>
      <c r="G151" s="14"/>
      <c r="H151" s="14">
        <f>SUM(F151+G151)</f>
        <v>67.3</v>
      </c>
      <c r="I151" s="17">
        <f t="shared" si="14"/>
        <v>40.379999999999995</v>
      </c>
      <c r="J151" s="17">
        <v>83.8</v>
      </c>
      <c r="K151" s="17">
        <f t="shared" si="15"/>
        <v>33.52</v>
      </c>
      <c r="L151" s="17">
        <f t="shared" si="16"/>
        <v>73.9</v>
      </c>
    </row>
    <row r="152" spans="1:12" ht="24.75" customHeight="1">
      <c r="A152" s="7">
        <v>8</v>
      </c>
      <c r="B152" s="13" t="s">
        <v>40</v>
      </c>
      <c r="C152" s="13" t="str">
        <f>"2018014229"</f>
        <v>2018014229</v>
      </c>
      <c r="D152" s="14">
        <v>41.4</v>
      </c>
      <c r="E152" s="14">
        <v>25</v>
      </c>
      <c r="F152" s="14">
        <v>66.4</v>
      </c>
      <c r="G152" s="14"/>
      <c r="H152" s="14">
        <f>SUM(F152+G152)</f>
        <v>66.4</v>
      </c>
      <c r="I152" s="17">
        <f t="shared" si="14"/>
        <v>39.84</v>
      </c>
      <c r="J152" s="17">
        <v>0</v>
      </c>
      <c r="K152" s="17">
        <f t="shared" si="15"/>
        <v>0</v>
      </c>
      <c r="L152" s="17">
        <f t="shared" si="16"/>
        <v>39.84</v>
      </c>
    </row>
    <row r="153" spans="1:12" ht="24.75" customHeight="1">
      <c r="A153" s="7"/>
      <c r="B153" s="15"/>
      <c r="C153" s="15"/>
      <c r="D153" s="16"/>
      <c r="E153" s="16"/>
      <c r="F153" s="16"/>
      <c r="G153" s="16"/>
      <c r="H153" s="16"/>
      <c r="I153" s="17"/>
      <c r="J153" s="17"/>
      <c r="K153" s="17"/>
      <c r="L153" s="17"/>
    </row>
    <row r="154" spans="1:12" ht="24.75" customHeight="1">
      <c r="A154" s="7">
        <v>1</v>
      </c>
      <c r="B154" s="6" t="s">
        <v>41</v>
      </c>
      <c r="C154" s="6" t="str">
        <f>"2018010629"</f>
        <v>2018010629</v>
      </c>
      <c r="D154" s="8">
        <v>42</v>
      </c>
      <c r="E154" s="8">
        <v>31</v>
      </c>
      <c r="F154" s="8">
        <v>73</v>
      </c>
      <c r="G154" s="8"/>
      <c r="H154" s="8">
        <f>F154+G154</f>
        <v>73</v>
      </c>
      <c r="I154" s="17">
        <f>H154*0.6</f>
        <v>43.8</v>
      </c>
      <c r="J154" s="17">
        <v>83.8</v>
      </c>
      <c r="K154" s="17">
        <f>J154*0.4</f>
        <v>33.52</v>
      </c>
      <c r="L154" s="17">
        <f>I154+K154</f>
        <v>77.32</v>
      </c>
    </row>
    <row r="155" spans="1:12" ht="24.75" customHeight="1">
      <c r="A155" s="7">
        <v>2</v>
      </c>
      <c r="B155" s="6" t="s">
        <v>41</v>
      </c>
      <c r="C155" s="6" t="str">
        <f>"2018012325"</f>
        <v>2018012325</v>
      </c>
      <c r="D155" s="8">
        <v>43.5</v>
      </c>
      <c r="E155" s="8">
        <v>29</v>
      </c>
      <c r="F155" s="8">
        <v>72.5</v>
      </c>
      <c r="G155" s="8"/>
      <c r="H155" s="8">
        <f>F155+G155</f>
        <v>72.5</v>
      </c>
      <c r="I155" s="17">
        <f>H155*0.6</f>
        <v>43.5</v>
      </c>
      <c r="J155" s="17">
        <v>78</v>
      </c>
      <c r="K155" s="17">
        <f>J155*0.4</f>
        <v>31.200000000000003</v>
      </c>
      <c r="L155" s="17">
        <f>I155+K155</f>
        <v>74.7</v>
      </c>
    </row>
    <row r="156" spans="1:12" ht="24.75" customHeight="1">
      <c r="A156" s="7">
        <v>3</v>
      </c>
      <c r="B156" s="9" t="s">
        <v>41</v>
      </c>
      <c r="C156" s="9" t="str">
        <f>"2018014106"</f>
        <v>2018014106</v>
      </c>
      <c r="D156" s="10">
        <v>42.5</v>
      </c>
      <c r="E156" s="10">
        <v>29</v>
      </c>
      <c r="F156" s="10">
        <v>71.5</v>
      </c>
      <c r="G156" s="10"/>
      <c r="H156" s="10">
        <f>SUM(F156+G156)</f>
        <v>71.5</v>
      </c>
      <c r="I156" s="17">
        <f>H156*0.6</f>
        <v>42.9</v>
      </c>
      <c r="J156" s="17">
        <v>80.4</v>
      </c>
      <c r="K156" s="17">
        <f>J156*0.4</f>
        <v>32.160000000000004</v>
      </c>
      <c r="L156" s="17">
        <f>I156+K156</f>
        <v>75.06</v>
      </c>
    </row>
    <row r="157" spans="1:12" ht="24.75" customHeight="1">
      <c r="A157" s="7"/>
      <c r="B157" s="11"/>
      <c r="C157" s="11"/>
      <c r="D157" s="12"/>
      <c r="E157" s="12"/>
      <c r="F157" s="12"/>
      <c r="G157" s="12"/>
      <c r="H157" s="12"/>
      <c r="I157" s="17"/>
      <c r="J157" s="17"/>
      <c r="K157" s="17"/>
      <c r="L157" s="17"/>
    </row>
    <row r="158" spans="1:12" ht="24.75" customHeight="1">
      <c r="A158" s="7">
        <v>1</v>
      </c>
      <c r="B158" s="6" t="s">
        <v>42</v>
      </c>
      <c r="C158" s="6" t="str">
        <f>"2018013330"</f>
        <v>2018013330</v>
      </c>
      <c r="D158" s="8">
        <v>45.5</v>
      </c>
      <c r="E158" s="8">
        <v>26</v>
      </c>
      <c r="F158" s="8">
        <v>71.5</v>
      </c>
      <c r="G158" s="8"/>
      <c r="H158" s="8">
        <f>F158+G158</f>
        <v>71.5</v>
      </c>
      <c r="I158" s="17">
        <f>H158*0.6</f>
        <v>42.9</v>
      </c>
      <c r="J158" s="17">
        <v>86.6</v>
      </c>
      <c r="K158" s="17">
        <f>J158*0.4</f>
        <v>34.64</v>
      </c>
      <c r="L158" s="17">
        <f>I158+K158</f>
        <v>77.53999999999999</v>
      </c>
    </row>
    <row r="159" spans="1:12" ht="24.75" customHeight="1">
      <c r="A159" s="7">
        <v>2</v>
      </c>
      <c r="B159" s="6" t="s">
        <v>42</v>
      </c>
      <c r="C159" s="6" t="str">
        <f>"2018010111"</f>
        <v>2018010111</v>
      </c>
      <c r="D159" s="8">
        <v>40.2</v>
      </c>
      <c r="E159" s="8">
        <v>31</v>
      </c>
      <c r="F159" s="8">
        <v>71.2</v>
      </c>
      <c r="G159" s="8"/>
      <c r="H159" s="8">
        <f>F159+G159</f>
        <v>71.2</v>
      </c>
      <c r="I159" s="17">
        <f>H159*0.6</f>
        <v>42.72</v>
      </c>
      <c r="J159" s="17">
        <v>80.4</v>
      </c>
      <c r="K159" s="17">
        <f>J159*0.4</f>
        <v>32.160000000000004</v>
      </c>
      <c r="L159" s="17">
        <f>I159+K159</f>
        <v>74.88</v>
      </c>
    </row>
    <row r="160" spans="1:12" ht="24.75" customHeight="1">
      <c r="A160" s="7">
        <v>3</v>
      </c>
      <c r="B160" s="6" t="s">
        <v>42</v>
      </c>
      <c r="C160" s="6" t="str">
        <f>"2018014814"</f>
        <v>2018014814</v>
      </c>
      <c r="D160" s="8">
        <v>42.7</v>
      </c>
      <c r="E160" s="8">
        <v>27</v>
      </c>
      <c r="F160" s="8">
        <v>69.7</v>
      </c>
      <c r="G160" s="8"/>
      <c r="H160" s="8">
        <f>F160+G160</f>
        <v>69.7</v>
      </c>
      <c r="I160" s="17">
        <f>H160*0.6</f>
        <v>41.82</v>
      </c>
      <c r="J160" s="17">
        <v>85.4</v>
      </c>
      <c r="K160" s="17">
        <f>J160*0.4</f>
        <v>34.160000000000004</v>
      </c>
      <c r="L160" s="17">
        <f>I160+K160</f>
        <v>75.98</v>
      </c>
    </row>
    <row r="161" spans="1:12" ht="24.75" customHeight="1">
      <c r="A161" s="7"/>
      <c r="B161" s="6"/>
      <c r="C161" s="6"/>
      <c r="D161" s="8"/>
      <c r="E161" s="8"/>
      <c r="F161" s="8"/>
      <c r="G161" s="8"/>
      <c r="H161" s="8"/>
      <c r="I161" s="17"/>
      <c r="J161" s="17"/>
      <c r="K161" s="17"/>
      <c r="L161" s="17"/>
    </row>
    <row r="162" spans="1:12" ht="24.75" customHeight="1">
      <c r="A162" s="7">
        <v>1</v>
      </c>
      <c r="B162" s="6" t="s">
        <v>43</v>
      </c>
      <c r="C162" s="6" t="str">
        <f>"2018012026"</f>
        <v>2018012026</v>
      </c>
      <c r="D162" s="8">
        <v>42.6</v>
      </c>
      <c r="E162" s="8">
        <v>29</v>
      </c>
      <c r="F162" s="8">
        <v>71.6</v>
      </c>
      <c r="G162" s="8"/>
      <c r="H162" s="8">
        <f>F162+G162</f>
        <v>71.6</v>
      </c>
      <c r="I162" s="17">
        <f>H162*0.6</f>
        <v>42.959999999999994</v>
      </c>
      <c r="J162" s="17">
        <v>82.6</v>
      </c>
      <c r="K162" s="17">
        <f>J162*0.4</f>
        <v>33.04</v>
      </c>
      <c r="L162" s="17">
        <f>I162+K162</f>
        <v>76</v>
      </c>
    </row>
    <row r="163" spans="1:12" ht="24.75" customHeight="1">
      <c r="A163" s="7">
        <v>2</v>
      </c>
      <c r="B163" s="6" t="s">
        <v>43</v>
      </c>
      <c r="C163" s="6" t="str">
        <f>"2018011924"</f>
        <v>2018011924</v>
      </c>
      <c r="D163" s="8">
        <v>42.8</v>
      </c>
      <c r="E163" s="8">
        <v>28</v>
      </c>
      <c r="F163" s="8">
        <v>70.8</v>
      </c>
      <c r="G163" s="8"/>
      <c r="H163" s="8">
        <f>F163+G163</f>
        <v>70.8</v>
      </c>
      <c r="I163" s="17">
        <f>H163*0.6</f>
        <v>42.48</v>
      </c>
      <c r="J163" s="17">
        <v>80.8</v>
      </c>
      <c r="K163" s="17">
        <f>J163*0.4</f>
        <v>32.32</v>
      </c>
      <c r="L163" s="17">
        <f>I163+K163</f>
        <v>74.8</v>
      </c>
    </row>
    <row r="164" spans="1:12" ht="24.75" customHeight="1">
      <c r="A164" s="7">
        <v>3</v>
      </c>
      <c r="B164" s="6" t="s">
        <v>43</v>
      </c>
      <c r="C164" s="6" t="str">
        <f>"2018013412"</f>
        <v>2018013412</v>
      </c>
      <c r="D164" s="8">
        <v>37.6</v>
      </c>
      <c r="E164" s="8">
        <v>32</v>
      </c>
      <c r="F164" s="8">
        <v>69.6</v>
      </c>
      <c r="G164" s="8"/>
      <c r="H164" s="8">
        <f>F164+G164</f>
        <v>69.6</v>
      </c>
      <c r="I164" s="17">
        <f>H164*0.6</f>
        <v>41.76</v>
      </c>
      <c r="J164" s="17">
        <v>79.4</v>
      </c>
      <c r="K164" s="17">
        <f>J164*0.4</f>
        <v>31.760000000000005</v>
      </c>
      <c r="L164" s="17">
        <f>I164+K164</f>
        <v>73.52000000000001</v>
      </c>
    </row>
    <row r="165" spans="1:12" ht="24.75" customHeight="1">
      <c r="A165" s="7"/>
      <c r="B165" s="6"/>
      <c r="C165" s="6"/>
      <c r="D165" s="8"/>
      <c r="E165" s="8"/>
      <c r="F165" s="8"/>
      <c r="G165" s="8"/>
      <c r="H165" s="8"/>
      <c r="I165" s="17"/>
      <c r="J165" s="17"/>
      <c r="K165" s="17"/>
      <c r="L165" s="17"/>
    </row>
    <row r="166" spans="1:12" ht="24.75" customHeight="1">
      <c r="A166" s="7">
        <v>1</v>
      </c>
      <c r="B166" s="6" t="s">
        <v>44</v>
      </c>
      <c r="C166" s="6" t="str">
        <f>"2018016501"</f>
        <v>2018016501</v>
      </c>
      <c r="D166" s="8">
        <v>55.2</v>
      </c>
      <c r="E166" s="8">
        <v>15</v>
      </c>
      <c r="F166" s="8">
        <f>D166+E166</f>
        <v>70.2</v>
      </c>
      <c r="G166" s="8"/>
      <c r="H166" s="8">
        <f>F166+G166</f>
        <v>70.2</v>
      </c>
      <c r="I166" s="17">
        <f>H166*0.6</f>
        <v>42.12</v>
      </c>
      <c r="J166" s="17">
        <v>76.2</v>
      </c>
      <c r="K166" s="17">
        <f>J166*0.4</f>
        <v>30.480000000000004</v>
      </c>
      <c r="L166" s="17">
        <f>I166+K166</f>
        <v>72.6</v>
      </c>
    </row>
    <row r="167" spans="1:12" ht="24.75" customHeight="1">
      <c r="A167" s="7">
        <v>2</v>
      </c>
      <c r="B167" s="6" t="s">
        <v>44</v>
      </c>
      <c r="C167" s="6" t="str">
        <f>"2018016509"</f>
        <v>2018016509</v>
      </c>
      <c r="D167" s="8">
        <v>51.6</v>
      </c>
      <c r="E167" s="8">
        <v>14</v>
      </c>
      <c r="F167" s="8">
        <f>D167+E167</f>
        <v>65.6</v>
      </c>
      <c r="G167" s="8"/>
      <c r="H167" s="8">
        <f>F167+G167</f>
        <v>65.6</v>
      </c>
      <c r="I167" s="17">
        <f>H167*0.6</f>
        <v>39.35999999999999</v>
      </c>
      <c r="J167" s="17">
        <v>81</v>
      </c>
      <c r="K167" s="17">
        <f>J167*0.4</f>
        <v>32.4</v>
      </c>
      <c r="L167" s="17">
        <f>I167+K167</f>
        <v>71.75999999999999</v>
      </c>
    </row>
    <row r="168" spans="1:12" ht="24.75" customHeight="1">
      <c r="A168" s="7">
        <v>3</v>
      </c>
      <c r="B168" s="6" t="s">
        <v>44</v>
      </c>
      <c r="C168" s="6" t="str">
        <f>"2018016518"</f>
        <v>2018016518</v>
      </c>
      <c r="D168" s="8">
        <v>47.1</v>
      </c>
      <c r="E168" s="8">
        <v>18</v>
      </c>
      <c r="F168" s="8">
        <f>D168+E168</f>
        <v>65.1</v>
      </c>
      <c r="G168" s="8"/>
      <c r="H168" s="8">
        <f>F168+G168</f>
        <v>65.1</v>
      </c>
      <c r="I168" s="17">
        <f>H168*0.6</f>
        <v>39.059999999999995</v>
      </c>
      <c r="J168" s="17">
        <v>78.2</v>
      </c>
      <c r="K168" s="17">
        <f>J168*0.4</f>
        <v>31.28</v>
      </c>
      <c r="L168" s="17">
        <f>I168+K168</f>
        <v>70.34</v>
      </c>
    </row>
    <row r="169" spans="1:12" ht="24.75" customHeight="1">
      <c r="A169" s="7">
        <v>4</v>
      </c>
      <c r="B169" s="6" t="s">
        <v>44</v>
      </c>
      <c r="C169" s="6" t="str">
        <f>"2018016420"</f>
        <v>2018016420</v>
      </c>
      <c r="D169" s="8">
        <v>49.2</v>
      </c>
      <c r="E169" s="8">
        <v>14</v>
      </c>
      <c r="F169" s="8">
        <f>D169+E169</f>
        <v>63.2</v>
      </c>
      <c r="G169" s="8"/>
      <c r="H169" s="8">
        <f>F169+G169</f>
        <v>63.2</v>
      </c>
      <c r="I169" s="17">
        <f>H169*0.6</f>
        <v>37.92</v>
      </c>
      <c r="J169" s="17">
        <v>79.6</v>
      </c>
      <c r="K169" s="17">
        <f>J169*0.4</f>
        <v>31.84</v>
      </c>
      <c r="L169" s="17">
        <f>I169+K169</f>
        <v>69.76</v>
      </c>
    </row>
    <row r="170" spans="1:12" ht="24.75" customHeight="1">
      <c r="A170" s="7">
        <v>5</v>
      </c>
      <c r="B170" s="6" t="s">
        <v>44</v>
      </c>
      <c r="C170" s="6" t="str">
        <f>"2018016504"</f>
        <v>2018016504</v>
      </c>
      <c r="D170" s="8">
        <v>45.3</v>
      </c>
      <c r="E170" s="8">
        <v>15</v>
      </c>
      <c r="F170" s="8">
        <f>D170+E170</f>
        <v>60.3</v>
      </c>
      <c r="G170" s="8"/>
      <c r="H170" s="8">
        <f>F170+G170</f>
        <v>60.3</v>
      </c>
      <c r="I170" s="17">
        <f>H170*0.6</f>
        <v>36.18</v>
      </c>
      <c r="J170" s="17">
        <v>77.4</v>
      </c>
      <c r="K170" s="17">
        <f>J170*0.4</f>
        <v>30.960000000000004</v>
      </c>
      <c r="L170" s="17">
        <f>I170+K170</f>
        <v>67.14</v>
      </c>
    </row>
    <row r="171" spans="1:12" ht="24.75" customHeight="1">
      <c r="A171" s="7"/>
      <c r="B171" s="6"/>
      <c r="C171" s="6"/>
      <c r="D171" s="8"/>
      <c r="E171" s="8"/>
      <c r="F171" s="8"/>
      <c r="G171" s="8"/>
      <c r="H171" s="8"/>
      <c r="I171" s="17"/>
      <c r="J171" s="17"/>
      <c r="K171" s="17"/>
      <c r="L171" s="17"/>
    </row>
    <row r="172" spans="1:12" ht="24.75" customHeight="1">
      <c r="A172" s="7">
        <v>1</v>
      </c>
      <c r="B172" s="6" t="s">
        <v>45</v>
      </c>
      <c r="C172" s="6" t="str">
        <f>"2018016419"</f>
        <v>2018016419</v>
      </c>
      <c r="D172" s="8">
        <v>53.3</v>
      </c>
      <c r="E172" s="8">
        <v>16</v>
      </c>
      <c r="F172" s="8">
        <f>D172+E172</f>
        <v>69.3</v>
      </c>
      <c r="G172" s="8"/>
      <c r="H172" s="8">
        <f>F172+G172</f>
        <v>69.3</v>
      </c>
      <c r="I172" s="17">
        <f>H172*0.6</f>
        <v>41.58</v>
      </c>
      <c r="J172" s="17">
        <v>83.4</v>
      </c>
      <c r="K172" s="17">
        <f>J172*0.4</f>
        <v>33.36000000000001</v>
      </c>
      <c r="L172" s="17">
        <f>I172+K172</f>
        <v>74.94</v>
      </c>
    </row>
    <row r="173" spans="1:12" ht="24.75" customHeight="1">
      <c r="A173" s="7">
        <v>2</v>
      </c>
      <c r="B173" s="6" t="s">
        <v>45</v>
      </c>
      <c r="C173" s="6" t="str">
        <f>"2018016405"</f>
        <v>2018016405</v>
      </c>
      <c r="D173" s="8">
        <v>49.2</v>
      </c>
      <c r="E173" s="8">
        <v>16</v>
      </c>
      <c r="F173" s="8">
        <f>D173+E173</f>
        <v>65.2</v>
      </c>
      <c r="G173" s="8"/>
      <c r="H173" s="8">
        <f>F173+G173</f>
        <v>65.2</v>
      </c>
      <c r="I173" s="17">
        <f>H173*0.6</f>
        <v>39.12</v>
      </c>
      <c r="J173" s="17">
        <v>77.6</v>
      </c>
      <c r="K173" s="17">
        <f>J173*0.4</f>
        <v>31.04</v>
      </c>
      <c r="L173" s="17">
        <f>I173+K173</f>
        <v>70.16</v>
      </c>
    </row>
    <row r="174" spans="1:12" ht="24.75" customHeight="1">
      <c r="A174" s="7"/>
      <c r="B174" s="6"/>
      <c r="C174" s="6"/>
      <c r="D174" s="8"/>
      <c r="E174" s="8"/>
      <c r="F174" s="8"/>
      <c r="G174" s="8"/>
      <c r="H174" s="8"/>
      <c r="I174" s="17"/>
      <c r="J174" s="17"/>
      <c r="K174" s="17"/>
      <c r="L174" s="17"/>
    </row>
    <row r="175" spans="1:12" ht="24.75" customHeight="1">
      <c r="A175" s="7">
        <v>1</v>
      </c>
      <c r="B175" s="6" t="s">
        <v>46</v>
      </c>
      <c r="C175" s="6" t="str">
        <f>"2018016413"</f>
        <v>2018016413</v>
      </c>
      <c r="D175" s="8">
        <v>51.5</v>
      </c>
      <c r="E175" s="8">
        <v>16</v>
      </c>
      <c r="F175" s="8">
        <f>D175+E175</f>
        <v>67.5</v>
      </c>
      <c r="G175" s="8"/>
      <c r="H175" s="8">
        <f>F175+G175</f>
        <v>67.5</v>
      </c>
      <c r="I175" s="17">
        <f>H175*0.6</f>
        <v>40.5</v>
      </c>
      <c r="J175" s="17">
        <v>78.4</v>
      </c>
      <c r="K175" s="17">
        <f>J175*0.4</f>
        <v>31.360000000000003</v>
      </c>
      <c r="L175" s="17">
        <f>I175+K175</f>
        <v>71.86</v>
      </c>
    </row>
  </sheetData>
  <sheetProtection/>
  <autoFilter ref="B2:H175">
    <sortState ref="B3:H175">
      <sortCondition sortBy="value" ref="B3:B175"/>
      <sortCondition descending="1" sortBy="value" ref="H3:H175"/>
    </sortState>
  </autoFilter>
  <mergeCells count="1">
    <mergeCell ref="A1:L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杰克陈</cp:lastModifiedBy>
  <cp:lastPrinted>2018-05-27T06:36:20Z</cp:lastPrinted>
  <dcterms:created xsi:type="dcterms:W3CDTF">2018-05-11T00:53:09Z</dcterms:created>
  <dcterms:modified xsi:type="dcterms:W3CDTF">2018-06-11T01:36:08Z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